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4805" windowHeight="7590"/>
  </bookViews>
  <sheets>
    <sheet name="2021новая программа" sheetId="12" r:id="rId1"/>
  </sheets>
  <definedNames>
    <definedName name="_xlnm.Print_Area" localSheetId="0">'2021новая программа'!$A$1:$K$88</definedName>
  </definedNames>
  <calcPr calcId="125725"/>
</workbook>
</file>

<file path=xl/calcChain.xml><?xml version="1.0" encoding="utf-8"?>
<calcChain xmlns="http://schemas.openxmlformats.org/spreadsheetml/2006/main">
  <c r="H79" i="12"/>
  <c r="G86"/>
  <c r="G84"/>
  <c r="G82"/>
  <c r="G73"/>
  <c r="G72"/>
  <c r="G68" s="1"/>
  <c r="G67"/>
  <c r="G61"/>
  <c r="G58"/>
  <c r="G56"/>
  <c r="G54"/>
  <c r="G52"/>
  <c r="G51"/>
  <c r="G50"/>
  <c r="G49"/>
  <c r="G37"/>
  <c r="G33"/>
  <c r="G24"/>
  <c r="G22"/>
  <c r="H21"/>
  <c r="H20"/>
  <c r="H18"/>
  <c r="H17"/>
  <c r="G13"/>
  <c r="G10"/>
  <c r="G7"/>
  <c r="G4"/>
  <c r="H80" l="1"/>
  <c r="G48"/>
  <c r="G36"/>
  <c r="G64"/>
  <c r="G34"/>
  <c r="G26"/>
  <c r="H19" l="1"/>
  <c r="E62"/>
  <c r="E23"/>
  <c r="E33"/>
  <c r="E13"/>
  <c r="E10"/>
  <c r="E7"/>
  <c r="E4"/>
  <c r="C14"/>
  <c r="C23"/>
  <c r="C88"/>
  <c r="D86"/>
  <c r="C85"/>
  <c r="D84"/>
  <c r="C83"/>
  <c r="D82"/>
  <c r="D61"/>
  <c r="D68"/>
  <c r="C68"/>
  <c r="E65"/>
  <c r="D64"/>
  <c r="C64"/>
  <c r="D58"/>
  <c r="D56"/>
  <c r="D54"/>
  <c r="D42"/>
  <c r="D48"/>
  <c r="E51"/>
  <c r="E41"/>
  <c r="E40"/>
  <c r="H16" l="1"/>
  <c r="H78"/>
  <c r="E22"/>
  <c r="E24"/>
  <c r="E61"/>
  <c r="E73"/>
  <c r="E26"/>
  <c r="E56"/>
  <c r="C82"/>
  <c r="E82"/>
  <c r="E36"/>
  <c r="E34"/>
  <c r="C84"/>
  <c r="E86"/>
  <c r="E54"/>
  <c r="E84"/>
  <c r="E48"/>
  <c r="C22"/>
  <c r="C13"/>
  <c r="C86"/>
  <c r="E38"/>
  <c r="E58"/>
  <c r="E72"/>
  <c r="E42"/>
  <c r="E64" l="1"/>
  <c r="E68"/>
  <c r="D34"/>
  <c r="C11"/>
  <c r="C8"/>
  <c r="C5"/>
  <c r="C4" l="1"/>
  <c r="C10"/>
  <c r="C7"/>
  <c r="C36" l="1"/>
  <c r="C38" s="1"/>
  <c r="C48" l="1"/>
  <c r="C56"/>
  <c r="C42"/>
  <c r="C61" s="1"/>
  <c r="C54" l="1"/>
  <c r="C58"/>
  <c r="D36"/>
</calcChain>
</file>

<file path=xl/sharedStrings.xml><?xml version="1.0" encoding="utf-8"?>
<sst xmlns="http://schemas.openxmlformats.org/spreadsheetml/2006/main" count="122" uniqueCount="81">
  <si>
    <t>Адрес МКД / наименование СМР</t>
  </si>
  <si>
    <t>Ремонт электроснабжения</t>
  </si>
  <si>
    <t>Строительный контроль</t>
  </si>
  <si>
    <t>Ремонт теплоснабжения</t>
  </si>
  <si>
    <t>Ремонт крыш</t>
  </si>
  <si>
    <t>Ремонт ХВС</t>
  </si>
  <si>
    <t>Ремонт фасада</t>
  </si>
  <si>
    <t>Объемы</t>
  </si>
  <si>
    <t>Ремонт крыши</t>
  </si>
  <si>
    <t>ИТП</t>
  </si>
  <si>
    <t>ПСД</t>
  </si>
  <si>
    <t>Сумма по заявкам УК</t>
  </si>
  <si>
    <t>Примечание</t>
  </si>
  <si>
    <t>1828м.п.</t>
  </si>
  <si>
    <t>564м.п.</t>
  </si>
  <si>
    <t xml:space="preserve">Ремонт ГВС </t>
  </si>
  <si>
    <t>905м.п.</t>
  </si>
  <si>
    <t>584м.п.</t>
  </si>
  <si>
    <t>4540,77м2</t>
  </si>
  <si>
    <t>931м2</t>
  </si>
  <si>
    <t>Ремонт Фасада</t>
  </si>
  <si>
    <t>3096м2/489м.п.</t>
  </si>
  <si>
    <t xml:space="preserve">г.Елабуга, ул. Хирурга Нечаева, д.15 </t>
  </si>
  <si>
    <t>Фасад</t>
  </si>
  <si>
    <t>Электроснабжение</t>
  </si>
  <si>
    <t>г.Елабуга, пер.Мирный, д.8</t>
  </si>
  <si>
    <t>г.Елабуга, ул.Азина, д.135</t>
  </si>
  <si>
    <t>г.Елабуга, ул.М.Покровская д.33</t>
  </si>
  <si>
    <t>г.Елабуга, ул.ш.Окружное д.21а</t>
  </si>
  <si>
    <t>233м2</t>
  </si>
  <si>
    <t>623м2</t>
  </si>
  <si>
    <t>514м2</t>
  </si>
  <si>
    <t>Корректировка</t>
  </si>
  <si>
    <t>Сумма от УК</t>
  </si>
  <si>
    <t>(1лифт 2100)+5%*5шт</t>
  </si>
  <si>
    <t>Нечаева 9-2019 год, стоимость по смете без радиаторов 3646+20%повышение стоимости</t>
  </si>
  <si>
    <t>Нечаева 9-2019 год, стоимость по смете 468+20% повышение стоимость</t>
  </si>
  <si>
    <t>Нечаева 9-2019 год, стоимость по смете 971+20% повышение стоимости</t>
  </si>
  <si>
    <t>Нечаева 9-2019 год, стоимость по смете без унитазов 900+20% повышение стоимости</t>
  </si>
  <si>
    <t xml:space="preserve">Ремонт водоотведения </t>
  </si>
  <si>
    <t xml:space="preserve">Нечаева 9-2019 год, стоимость по смете 1030+20% повышение стоимости </t>
  </si>
  <si>
    <t xml:space="preserve">Нечаева 9-2019 год, стоимость по смете 1970+20% повышение стоимости </t>
  </si>
  <si>
    <t xml:space="preserve">Нечаева 9-2019 год, стоимость по смете 4055+20% повышение стоимости </t>
  </si>
  <si>
    <t>Карьерная 48- 2019 год, стоитмость по смете 2800+20% повышение стоимости</t>
  </si>
  <si>
    <t>г.Елабуга, ул.Пролетарская д.2</t>
  </si>
  <si>
    <t xml:space="preserve">Ремонт теплоснабжения  </t>
  </si>
  <si>
    <t>Пролетарская 10 - КР 2020</t>
  </si>
  <si>
    <t>Мира 9 -КР 2020</t>
  </si>
  <si>
    <t>г.Елабуга, пр.Мира д.5</t>
  </si>
  <si>
    <t>г.Елабуга, ул.Пролетарская д.24</t>
  </si>
  <si>
    <t>3914м2</t>
  </si>
  <si>
    <t>по аналогии с домами в КР 2020 стоимость ремонта мягкой кровли 2500 руб м2</t>
  </si>
  <si>
    <t xml:space="preserve">Ремонт теплоснабжения </t>
  </si>
  <si>
    <t>г.Елабуга, пр.Нефтяников д.279</t>
  </si>
  <si>
    <t>346м2</t>
  </si>
  <si>
    <t>952м2</t>
  </si>
  <si>
    <t>г.Елабуга, ул.Пролетарская,д.10</t>
  </si>
  <si>
    <t>г.Елабуга, ул.Пролетарская 52</t>
  </si>
  <si>
    <t>г.Елабуга, пр.Нефтяников, д.62</t>
  </si>
  <si>
    <t>г.Елабуга, ул.Гиззата, д.16</t>
  </si>
  <si>
    <t>г.Елабуга, ул.Гиззата, д.18</t>
  </si>
  <si>
    <t>г.Елабуга, ул.Гиззата, д.20</t>
  </si>
  <si>
    <t>г.Елабуга, ул. Нефтяников д.64</t>
  </si>
  <si>
    <t xml:space="preserve">г.Елабуга, ул. Нефтяников д.72 </t>
  </si>
  <si>
    <t>г.Елабуга, ул. Нефтяников д.70</t>
  </si>
  <si>
    <t>г.Елабуга, ул. Нефтяников д.60</t>
  </si>
  <si>
    <t>г.Елабуга, ул.Пролетарская, д.2.</t>
  </si>
  <si>
    <t>Ремонт газоснабжения</t>
  </si>
  <si>
    <t>Ремонт/замена лифтового оборудования (2шт)</t>
  </si>
  <si>
    <t>Ремонт/замена лифтового оборудования (3 шт)</t>
  </si>
  <si>
    <t xml:space="preserve">г.Елабуга, ул. Марджани д.28 </t>
  </si>
  <si>
    <t xml:space="preserve">г.Елабуга, ул. Марджани д.30 </t>
  </si>
  <si>
    <t>г.Елабуга, пр. Мира, д.24в</t>
  </si>
  <si>
    <t>Установка узла погодного регулирования</t>
  </si>
  <si>
    <t>г.Елабуга, ул. Г.Тукая д.41</t>
  </si>
  <si>
    <t>г.Елабуга, ул. Г.Тукая д.40</t>
  </si>
  <si>
    <t>доп.объем</t>
  </si>
  <si>
    <t>программа</t>
  </si>
  <si>
    <t>г.Елабуга, ул. Разведчиков, д.56</t>
  </si>
  <si>
    <t>ремонт крыши</t>
  </si>
  <si>
    <t>По состоянию на 25.12.2021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</si>
</sst>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4" fontId="1" fillId="0" borderId="0" xfId="0" applyNumberFormat="1" applyFont="1" applyFill="1"/>
    <xf numFmtId="0" fontId="2" fillId="0" borderId="0" xfId="0" applyFont="1" applyFill="1"/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3" fontId="2" fillId="0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4" fontId="2" fillId="0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5" fillId="0" borderId="4" xfId="0" applyFont="1" applyFill="1" applyBorder="1" applyAlignment="1">
      <alignment vertic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3" borderId="8" xfId="0" applyFont="1" applyFill="1" applyBorder="1"/>
    <xf numFmtId="4" fontId="1" fillId="3" borderId="0" xfId="0" applyNumberFormat="1" applyFont="1" applyFill="1"/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4" fontId="3" fillId="3" borderId="5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wrapText="1"/>
    </xf>
    <xf numFmtId="4" fontId="1" fillId="0" borderId="5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 wrapText="1"/>
    </xf>
    <xf numFmtId="4" fontId="1" fillId="2" borderId="5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4" fillId="0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133"/>
  <sheetViews>
    <sheetView tabSelected="1" view="pageBreakPreview" topLeftCell="A63" zoomScale="60" zoomScaleNormal="100" workbookViewId="0">
      <selection activeCell="A96" sqref="A95:A96"/>
    </sheetView>
  </sheetViews>
  <sheetFormatPr defaultRowHeight="15"/>
  <cols>
    <col min="1" max="1" width="45.5703125" style="1" customWidth="1"/>
    <col min="2" max="2" width="17.7109375" style="6" hidden="1" customWidth="1"/>
    <col min="3" max="3" width="23.140625" style="1" hidden="1" customWidth="1"/>
    <col min="4" max="4" width="25.140625" style="1" hidden="1" customWidth="1"/>
    <col min="5" max="5" width="31.42578125" style="1" hidden="1" customWidth="1"/>
    <col min="6" max="6" width="7.140625" style="1" hidden="1" customWidth="1"/>
    <col min="7" max="7" width="16.7109375" style="1" hidden="1" customWidth="1"/>
    <col min="8" max="8" width="22.7109375" style="1" hidden="1" customWidth="1"/>
    <col min="9" max="9" width="9.140625" style="1"/>
    <col min="10" max="10" width="24.140625" style="1" customWidth="1"/>
    <col min="11" max="16384" width="9.140625" style="1"/>
  </cols>
  <sheetData>
    <row r="1" spans="1:8" ht="27.75" customHeight="1">
      <c r="A1" s="21" t="s">
        <v>80</v>
      </c>
      <c r="B1" s="21"/>
      <c r="C1" s="21"/>
      <c r="D1" s="20"/>
    </row>
    <row r="2" spans="1:8" ht="18" customHeight="1">
      <c r="A2" s="43" t="s">
        <v>0</v>
      </c>
      <c r="B2" s="44" t="s">
        <v>7</v>
      </c>
      <c r="C2" s="45" t="s">
        <v>11</v>
      </c>
      <c r="D2" s="41" t="s">
        <v>33</v>
      </c>
      <c r="E2" s="41" t="s">
        <v>32</v>
      </c>
      <c r="F2" s="41" t="s">
        <v>12</v>
      </c>
      <c r="G2" s="41" t="s">
        <v>77</v>
      </c>
      <c r="H2" s="41" t="s">
        <v>76</v>
      </c>
    </row>
    <row r="3" spans="1:8" ht="19.5" customHeight="1">
      <c r="A3" s="43"/>
      <c r="B3" s="44"/>
      <c r="C3" s="46"/>
      <c r="D3" s="42"/>
      <c r="E3" s="42"/>
      <c r="F3" s="42"/>
      <c r="G3" s="42"/>
      <c r="H3" s="42"/>
    </row>
    <row r="4" spans="1:8">
      <c r="A4" s="9" t="s">
        <v>65</v>
      </c>
      <c r="B4" s="15"/>
      <c r="C4" s="18" t="e">
        <f>C5+#REF!+#REF!+#REF!+#REF!</f>
        <v>#REF!</v>
      </c>
      <c r="D4" s="16">
        <v>14077530</v>
      </c>
      <c r="E4" s="16" t="e">
        <f>E5+#REF!+#REF!</f>
        <v>#REF!</v>
      </c>
      <c r="F4" s="16"/>
      <c r="G4" s="16" t="e">
        <f>G5+#REF!+#REF!+G6</f>
        <v>#REF!</v>
      </c>
      <c r="H4" s="16"/>
    </row>
    <row r="5" spans="1:8">
      <c r="A5" s="4" t="s">
        <v>6</v>
      </c>
      <c r="B5" s="10"/>
      <c r="C5" s="12">
        <f>2637955*5</f>
        <v>13189775</v>
      </c>
      <c r="D5" s="17">
        <v>14077530</v>
      </c>
      <c r="E5" s="17">
        <v>4100000</v>
      </c>
      <c r="F5" s="17"/>
      <c r="G5" s="17">
        <v>5970000</v>
      </c>
      <c r="H5" s="17"/>
    </row>
    <row r="6" spans="1:8">
      <c r="A6" s="4" t="s">
        <v>67</v>
      </c>
      <c r="B6" s="10"/>
      <c r="C6" s="12"/>
      <c r="D6" s="17"/>
      <c r="E6" s="17"/>
      <c r="F6" s="17"/>
      <c r="G6" s="17">
        <v>170000</v>
      </c>
      <c r="H6" s="17"/>
    </row>
    <row r="7" spans="1:8">
      <c r="A7" s="11" t="s">
        <v>62</v>
      </c>
      <c r="B7" s="15"/>
      <c r="C7" s="13" t="e">
        <f>C8+#REF!+#REF!+#REF!+#REF!</f>
        <v>#REF!</v>
      </c>
      <c r="D7" s="16">
        <v>14077530</v>
      </c>
      <c r="E7" s="16" t="e">
        <f>E8+#REF!+#REF!</f>
        <v>#REF!</v>
      </c>
      <c r="F7" s="16"/>
      <c r="G7" s="16" t="e">
        <f>G8+#REF!+#REF!+G9</f>
        <v>#REF!</v>
      </c>
      <c r="H7" s="16"/>
    </row>
    <row r="8" spans="1:8">
      <c r="A8" s="4" t="s">
        <v>6</v>
      </c>
      <c r="B8" s="10"/>
      <c r="C8" s="12">
        <f>5*2637955</f>
        <v>13189775</v>
      </c>
      <c r="D8" s="17">
        <v>14077530</v>
      </c>
      <c r="E8" s="17">
        <v>4100000</v>
      </c>
      <c r="F8" s="17"/>
      <c r="G8" s="17">
        <v>6650100</v>
      </c>
      <c r="H8" s="17"/>
    </row>
    <row r="9" spans="1:8">
      <c r="A9" s="4" t="s">
        <v>67</v>
      </c>
      <c r="B9" s="10"/>
      <c r="C9" s="12"/>
      <c r="D9" s="17"/>
      <c r="E9" s="17"/>
      <c r="F9" s="17"/>
      <c r="G9" s="17">
        <v>170000</v>
      </c>
      <c r="H9" s="17"/>
    </row>
    <row r="10" spans="1:8">
      <c r="A10" s="11" t="s">
        <v>64</v>
      </c>
      <c r="B10" s="15"/>
      <c r="C10" s="13" t="e">
        <f>C11+#REF!+#REF!+#REF!+#REF!</f>
        <v>#REF!</v>
      </c>
      <c r="D10" s="16">
        <v>5631012</v>
      </c>
      <c r="E10" s="16" t="e">
        <f>E11+#REF!+#REF!</f>
        <v>#REF!</v>
      </c>
      <c r="F10" s="16"/>
      <c r="G10" s="16" t="e">
        <f>G11+#REF!+#REF!+G12</f>
        <v>#REF!</v>
      </c>
      <c r="H10" s="16"/>
    </row>
    <row r="11" spans="1:8">
      <c r="A11" s="4" t="s">
        <v>6</v>
      </c>
      <c r="B11" s="10"/>
      <c r="C11" s="12">
        <f>2637955*2</f>
        <v>5275910</v>
      </c>
      <c r="D11" s="19">
        <v>5631012</v>
      </c>
      <c r="E11" s="31">
        <v>7300000</v>
      </c>
      <c r="F11" s="31"/>
      <c r="G11" s="38">
        <v>7000000</v>
      </c>
      <c r="H11" s="38"/>
    </row>
    <row r="12" spans="1:8">
      <c r="A12" s="4" t="s">
        <v>67</v>
      </c>
      <c r="B12" s="10"/>
      <c r="C12" s="12"/>
      <c r="D12" s="38"/>
      <c r="E12" s="38"/>
      <c r="F12" s="38"/>
      <c r="G12" s="38">
        <v>200000</v>
      </c>
      <c r="H12" s="38"/>
    </row>
    <row r="13" spans="1:8">
      <c r="A13" s="11" t="s">
        <v>63</v>
      </c>
      <c r="B13" s="15"/>
      <c r="C13" s="13" t="e">
        <f>C14+#REF!+#REF!+#REF!+#REF!</f>
        <v>#REF!</v>
      </c>
      <c r="D13" s="16">
        <v>5631012</v>
      </c>
      <c r="E13" s="16" t="e">
        <f>E14+#REF!+#REF!</f>
        <v>#REF!</v>
      </c>
      <c r="F13" s="16"/>
      <c r="G13" s="16" t="e">
        <f>G14+#REF!+#REF!+G15</f>
        <v>#REF!</v>
      </c>
      <c r="H13" s="16"/>
    </row>
    <row r="14" spans="1:8">
      <c r="A14" s="4" t="s">
        <v>6</v>
      </c>
      <c r="B14" s="10"/>
      <c r="C14" s="12">
        <f>2637955*2</f>
        <v>5275910</v>
      </c>
      <c r="D14" s="38">
        <v>5631012</v>
      </c>
      <c r="E14" s="38">
        <v>7300000</v>
      </c>
      <c r="F14" s="38"/>
      <c r="G14" s="38">
        <v>7300000</v>
      </c>
      <c r="H14" s="38"/>
    </row>
    <row r="15" spans="1:8">
      <c r="A15" s="4" t="s">
        <v>67</v>
      </c>
      <c r="B15" s="10"/>
      <c r="C15" s="12"/>
      <c r="D15" s="38"/>
      <c r="E15" s="38"/>
      <c r="F15" s="38"/>
      <c r="G15" s="38">
        <v>200000</v>
      </c>
      <c r="H15" s="38"/>
    </row>
    <row r="16" spans="1:8" ht="15" customHeight="1">
      <c r="A16" s="11" t="s">
        <v>74</v>
      </c>
      <c r="B16" s="15"/>
      <c r="C16" s="13"/>
      <c r="D16" s="16"/>
      <c r="E16" s="16"/>
      <c r="F16" s="16"/>
      <c r="G16" s="16"/>
      <c r="H16" s="16" t="e">
        <f>H17+H18+#REF!+#REF!</f>
        <v>#REF!</v>
      </c>
    </row>
    <row r="17" spans="1:8">
      <c r="A17" s="4" t="s">
        <v>6</v>
      </c>
      <c r="B17" s="3"/>
      <c r="C17" s="14"/>
      <c r="D17" s="7"/>
      <c r="E17" s="7"/>
      <c r="F17" s="7"/>
      <c r="G17" s="7"/>
      <c r="H17" s="7" t="e">
        <f>#REF!</f>
        <v>#REF!</v>
      </c>
    </row>
    <row r="18" spans="1:8">
      <c r="A18" s="4" t="s">
        <v>67</v>
      </c>
      <c r="B18" s="3"/>
      <c r="C18" s="14"/>
      <c r="D18" s="7"/>
      <c r="E18" s="7"/>
      <c r="F18" s="7"/>
      <c r="G18" s="7"/>
      <c r="H18" s="7" t="e">
        <f>#REF!</f>
        <v>#REF!</v>
      </c>
    </row>
    <row r="19" spans="1:8" ht="15" customHeight="1">
      <c r="A19" s="11" t="s">
        <v>75</v>
      </c>
      <c r="B19" s="15"/>
      <c r="C19" s="13"/>
      <c r="D19" s="16"/>
      <c r="E19" s="16"/>
      <c r="F19" s="16"/>
      <c r="G19" s="16"/>
      <c r="H19" s="16" t="e">
        <f>H20+H21+#REF!+#REF!</f>
        <v>#REF!</v>
      </c>
    </row>
    <row r="20" spans="1:8">
      <c r="A20" s="4" t="s">
        <v>6</v>
      </c>
      <c r="B20" s="3"/>
      <c r="C20" s="14"/>
      <c r="D20" s="7"/>
      <c r="E20" s="7"/>
      <c r="F20" s="7"/>
      <c r="G20" s="7"/>
      <c r="H20" s="7" t="e">
        <f>#REF!</f>
        <v>#REF!</v>
      </c>
    </row>
    <row r="21" spans="1:8">
      <c r="A21" s="4" t="s">
        <v>67</v>
      </c>
      <c r="B21" s="3"/>
      <c r="C21" s="14"/>
      <c r="D21" s="7"/>
      <c r="E21" s="7"/>
      <c r="F21" s="7"/>
      <c r="G21" s="7"/>
      <c r="H21" s="7" t="e">
        <f>#REF!</f>
        <v>#REF!</v>
      </c>
    </row>
    <row r="22" spans="1:8">
      <c r="A22" s="9" t="s">
        <v>70</v>
      </c>
      <c r="B22" s="24"/>
      <c r="C22" s="25" t="e">
        <f>C23+#REF!+#REF!+#REF!+#REF!</f>
        <v>#REF!</v>
      </c>
      <c r="D22" s="28">
        <v>14077530</v>
      </c>
      <c r="E22" s="28" t="e">
        <f>E23+#REF!+#REF!</f>
        <v>#REF!</v>
      </c>
      <c r="F22" s="28"/>
      <c r="G22" s="28" t="e">
        <f>G23+#REF!+#REF!</f>
        <v>#REF!</v>
      </c>
      <c r="H22" s="28"/>
    </row>
    <row r="23" spans="1:8">
      <c r="A23" s="4" t="s">
        <v>69</v>
      </c>
      <c r="B23" s="10">
        <v>3</v>
      </c>
      <c r="C23" s="12">
        <f>2637955*5</f>
        <v>13189775</v>
      </c>
      <c r="D23" s="17">
        <v>14077530</v>
      </c>
      <c r="E23" s="17">
        <f>11081000-E25</f>
        <v>6648600</v>
      </c>
      <c r="F23" s="17" t="s">
        <v>34</v>
      </c>
      <c r="G23" s="17">
        <v>6600000</v>
      </c>
      <c r="H23" s="17"/>
    </row>
    <row r="24" spans="1:8">
      <c r="A24" s="9" t="s">
        <v>71</v>
      </c>
      <c r="B24" s="24"/>
      <c r="C24" s="25"/>
      <c r="D24" s="28"/>
      <c r="E24" s="28" t="e">
        <f>E25+#REF!+#REF!</f>
        <v>#REF!</v>
      </c>
      <c r="F24" s="28"/>
      <c r="G24" s="28" t="e">
        <f>G25+#REF!+#REF!</f>
        <v>#REF!</v>
      </c>
      <c r="H24" s="28"/>
    </row>
    <row r="25" spans="1:8">
      <c r="A25" s="4" t="s">
        <v>68</v>
      </c>
      <c r="B25" s="10">
        <v>2</v>
      </c>
      <c r="C25" s="12"/>
      <c r="D25" s="17"/>
      <c r="E25" s="17">
        <v>4432400</v>
      </c>
      <c r="F25" s="17"/>
      <c r="G25" s="17">
        <v>4400000</v>
      </c>
      <c r="H25" s="17"/>
    </row>
    <row r="26" spans="1:8">
      <c r="A26" s="9" t="s">
        <v>22</v>
      </c>
      <c r="B26" s="24"/>
      <c r="C26" s="25"/>
      <c r="D26" s="28">
        <v>24992883</v>
      </c>
      <c r="E26" s="28" t="e">
        <f>E27+E28+E29+E30+E31+E32+E33+#REF!+#REF!+#REF!</f>
        <v>#REF!</v>
      </c>
      <c r="F26" s="28"/>
      <c r="G26" s="28" t="e">
        <f>G27+G28+G29+G30+G31+G32+G33+#REF!+#REF!+#REF!</f>
        <v>#REF!</v>
      </c>
      <c r="H26" s="28"/>
    </row>
    <row r="27" spans="1:8" ht="20.25" customHeight="1">
      <c r="A27" s="4" t="s">
        <v>52</v>
      </c>
      <c r="B27" s="19" t="s">
        <v>13</v>
      </c>
      <c r="C27" s="19"/>
      <c r="D27" s="19">
        <v>7060144</v>
      </c>
      <c r="E27" s="31">
        <v>4375000</v>
      </c>
      <c r="F27" s="8" t="s">
        <v>35</v>
      </c>
      <c r="G27" s="38">
        <v>4375000</v>
      </c>
      <c r="H27" s="8"/>
    </row>
    <row r="28" spans="1:8" ht="21.75" customHeight="1">
      <c r="A28" s="4" t="s">
        <v>5</v>
      </c>
      <c r="B28" s="19" t="s">
        <v>14</v>
      </c>
      <c r="C28" s="19"/>
      <c r="D28" s="19">
        <v>1691157</v>
      </c>
      <c r="E28" s="31">
        <v>561000</v>
      </c>
      <c r="F28" s="8" t="s">
        <v>36</v>
      </c>
      <c r="G28" s="38">
        <v>561000</v>
      </c>
      <c r="H28" s="8"/>
    </row>
    <row r="29" spans="1:8" ht="21" customHeight="1">
      <c r="A29" s="4" t="s">
        <v>15</v>
      </c>
      <c r="B29" s="19" t="s">
        <v>16</v>
      </c>
      <c r="C29" s="7"/>
      <c r="D29" s="7">
        <v>1522276</v>
      </c>
      <c r="E29" s="7">
        <v>1165000</v>
      </c>
      <c r="F29" s="32" t="s">
        <v>37</v>
      </c>
      <c r="G29" s="7">
        <v>1165000</v>
      </c>
      <c r="H29" s="32"/>
    </row>
    <row r="30" spans="1:8" ht="21" customHeight="1">
      <c r="A30" s="4" t="s">
        <v>39</v>
      </c>
      <c r="B30" s="19" t="s">
        <v>17</v>
      </c>
      <c r="C30" s="19"/>
      <c r="D30" s="19">
        <v>2202688</v>
      </c>
      <c r="E30" s="31">
        <v>1080000</v>
      </c>
      <c r="F30" s="8" t="s">
        <v>38</v>
      </c>
      <c r="G30" s="38">
        <v>1080000</v>
      </c>
      <c r="H30" s="8"/>
    </row>
    <row r="31" spans="1:8" ht="20.25" customHeight="1">
      <c r="A31" s="4" t="s">
        <v>1</v>
      </c>
      <c r="B31" s="19" t="s">
        <v>18</v>
      </c>
      <c r="C31" s="19"/>
      <c r="D31" s="19">
        <v>2266239</v>
      </c>
      <c r="E31" s="31">
        <v>1236000</v>
      </c>
      <c r="F31" s="8" t="s">
        <v>40</v>
      </c>
      <c r="G31" s="38">
        <v>1236000</v>
      </c>
      <c r="H31" s="8"/>
    </row>
    <row r="32" spans="1:8" ht="24" customHeight="1">
      <c r="A32" s="4" t="s">
        <v>4</v>
      </c>
      <c r="B32" s="19" t="s">
        <v>19</v>
      </c>
      <c r="C32" s="19"/>
      <c r="D32" s="19">
        <v>3979801</v>
      </c>
      <c r="E32" s="31">
        <v>2364000</v>
      </c>
      <c r="F32" s="8" t="s">
        <v>41</v>
      </c>
      <c r="G32" s="38">
        <v>2364000</v>
      </c>
      <c r="H32" s="8"/>
    </row>
    <row r="33" spans="1:8" ht="21" customHeight="1">
      <c r="A33" s="4" t="s">
        <v>20</v>
      </c>
      <c r="B33" s="3" t="s">
        <v>21</v>
      </c>
      <c r="C33" s="19"/>
      <c r="D33" s="19">
        <v>6270578</v>
      </c>
      <c r="E33" s="31">
        <f>4866000+1980000</f>
        <v>6846000</v>
      </c>
      <c r="F33" s="8" t="s">
        <v>42</v>
      </c>
      <c r="G33" s="38">
        <f>4866000+1980000</f>
        <v>6846000</v>
      </c>
      <c r="H33" s="8"/>
    </row>
    <row r="34" spans="1:8">
      <c r="A34" s="9" t="s">
        <v>26</v>
      </c>
      <c r="B34" s="24"/>
      <c r="C34" s="25"/>
      <c r="D34" s="28" t="e">
        <f>D35+#REF!+#REF!</f>
        <v>#REF!</v>
      </c>
      <c r="E34" s="28" t="e">
        <f>E35+#REF!+#REF!</f>
        <v>#REF!</v>
      </c>
      <c r="F34" s="28"/>
      <c r="G34" s="28" t="e">
        <f>G35+#REF!+#REF!</f>
        <v>#REF!</v>
      </c>
      <c r="H34" s="28"/>
    </row>
    <row r="35" spans="1:8">
      <c r="A35" s="4" t="s">
        <v>8</v>
      </c>
      <c r="B35" s="19" t="s">
        <v>29</v>
      </c>
      <c r="C35" s="3"/>
      <c r="D35" s="19">
        <v>1600000</v>
      </c>
      <c r="E35" s="31">
        <v>1600000</v>
      </c>
      <c r="F35" s="31"/>
      <c r="G35" s="38">
        <v>1600000</v>
      </c>
      <c r="H35" s="38"/>
    </row>
    <row r="36" spans="1:8">
      <c r="A36" s="9" t="s">
        <v>27</v>
      </c>
      <c r="B36" s="24"/>
      <c r="C36" s="25" t="e">
        <f>#REF!+#REF!+C34+C26+#REF!+#REF!+#REF!+#REF!+C22+C10+#REF!+C7+C4+#REF!+#REF!</f>
        <v>#REF!</v>
      </c>
      <c r="D36" s="28">
        <f ca="1">SUM(D36:D37)</f>
        <v>6375580</v>
      </c>
      <c r="E36" s="28" t="e">
        <f>E37+#REF!+#REF!</f>
        <v>#REF!</v>
      </c>
      <c r="F36" s="28"/>
      <c r="G36" s="28" t="e">
        <f>G37+#REF!+#REF!</f>
        <v>#REF!</v>
      </c>
      <c r="H36" s="28"/>
    </row>
    <row r="37" spans="1:8" ht="17.25" customHeight="1">
      <c r="A37" s="4" t="s">
        <v>8</v>
      </c>
      <c r="B37" s="26" t="s">
        <v>30</v>
      </c>
      <c r="C37" s="23"/>
      <c r="D37" s="27">
        <v>3144645</v>
      </c>
      <c r="E37" s="27">
        <v>3144645</v>
      </c>
      <c r="F37" s="33" t="s">
        <v>43</v>
      </c>
      <c r="G37" s="27">
        <f>3144645-500000-200</f>
        <v>2644445</v>
      </c>
      <c r="H37" s="33"/>
    </row>
    <row r="38" spans="1:8" ht="15" hidden="1" customHeight="1">
      <c r="A38" s="9" t="s">
        <v>28</v>
      </c>
      <c r="B38" s="24"/>
      <c r="C38" s="25" t="e">
        <f>#REF!+#REF!+C36+#REF!+#REF!+#REF!+#REF!+#REF!+C32+C28+#REF!+#REF!+#REF!+#REF!+#REF!</f>
        <v>#REF!</v>
      </c>
      <c r="D38" s="28">
        <v>2764077</v>
      </c>
      <c r="E38" s="28">
        <f>E39+E40+E41</f>
        <v>0</v>
      </c>
      <c r="F38" s="28"/>
      <c r="G38" s="28"/>
      <c r="H38" s="28"/>
    </row>
    <row r="39" spans="1:8" ht="15" hidden="1" customHeight="1">
      <c r="A39" s="4" t="s">
        <v>8</v>
      </c>
      <c r="B39" s="26" t="s">
        <v>31</v>
      </c>
      <c r="C39" s="23"/>
      <c r="D39" s="27">
        <v>2764077</v>
      </c>
      <c r="E39" s="36">
        <v>0</v>
      </c>
      <c r="F39" s="27"/>
      <c r="G39" s="27"/>
      <c r="H39" s="27"/>
    </row>
    <row r="40" spans="1:8" ht="15" hidden="1" customHeight="1">
      <c r="A40" s="4" t="s">
        <v>10</v>
      </c>
      <c r="B40" s="22"/>
      <c r="C40" s="23"/>
      <c r="D40" s="27"/>
      <c r="E40" s="36">
        <f>E39*3%</f>
        <v>0</v>
      </c>
      <c r="F40" s="27"/>
      <c r="G40" s="27"/>
      <c r="H40" s="27"/>
    </row>
    <row r="41" spans="1:8" ht="15" hidden="1" customHeight="1">
      <c r="A41" s="4" t="s">
        <v>2</v>
      </c>
      <c r="B41" s="2"/>
      <c r="C41" s="23"/>
      <c r="D41" s="27"/>
      <c r="E41" s="36">
        <f>E39*1.5%</f>
        <v>0</v>
      </c>
      <c r="F41" s="27"/>
      <c r="G41" s="27"/>
      <c r="H41" s="27"/>
    </row>
    <row r="42" spans="1:8" ht="15" hidden="1" customHeight="1">
      <c r="A42" s="9" t="s">
        <v>44</v>
      </c>
      <c r="B42" s="24"/>
      <c r="C42" s="25" t="e">
        <f>#REF!+#REF!+#REF!+C38+#REF!+#REF!+#REF!+#REF!+#REF!+#REF!+#REF!+#REF!+C30+#REF!+#REF!</f>
        <v>#REF!</v>
      </c>
      <c r="D42" s="30" t="e">
        <f>D43+#REF!+D44+D45</f>
        <v>#REF!</v>
      </c>
      <c r="E42" s="30">
        <f>E43+E44+E45+E46+E47</f>
        <v>0</v>
      </c>
      <c r="F42" s="30"/>
      <c r="G42" s="30"/>
      <c r="H42" s="30"/>
    </row>
    <row r="43" spans="1:8" ht="75" hidden="1" customHeight="1">
      <c r="A43" s="4" t="s">
        <v>45</v>
      </c>
      <c r="B43" s="26"/>
      <c r="C43" s="23"/>
      <c r="D43" s="27">
        <v>4196407</v>
      </c>
      <c r="E43" s="36"/>
      <c r="F43" s="33" t="s">
        <v>46</v>
      </c>
      <c r="G43" s="33"/>
      <c r="H43" s="33"/>
    </row>
    <row r="44" spans="1:8" ht="15" hidden="1" customHeight="1">
      <c r="A44" s="4" t="s">
        <v>5</v>
      </c>
      <c r="B44" s="2"/>
      <c r="C44" s="5"/>
      <c r="D44" s="34">
        <v>542315</v>
      </c>
      <c r="E44" s="36"/>
      <c r="F44" s="35"/>
      <c r="G44" s="35"/>
      <c r="H44" s="35"/>
    </row>
    <row r="45" spans="1:8" ht="45" hidden="1" customHeight="1">
      <c r="A45" s="4" t="s">
        <v>39</v>
      </c>
      <c r="B45" s="2"/>
      <c r="C45" s="5"/>
      <c r="D45" s="34">
        <v>206531</v>
      </c>
      <c r="E45" s="36"/>
      <c r="F45" s="35" t="s">
        <v>47</v>
      </c>
      <c r="G45" s="35"/>
      <c r="H45" s="35"/>
    </row>
    <row r="46" spans="1:8" ht="15" hidden="1" customHeight="1">
      <c r="A46" s="4" t="s">
        <v>10</v>
      </c>
      <c r="B46" s="22"/>
      <c r="C46" s="23"/>
      <c r="D46" s="29"/>
      <c r="E46" s="37"/>
      <c r="F46" s="29"/>
      <c r="G46" s="29"/>
      <c r="H46" s="29"/>
    </row>
    <row r="47" spans="1:8" ht="15" hidden="1" customHeight="1">
      <c r="A47" s="4" t="s">
        <v>2</v>
      </c>
      <c r="B47" s="2"/>
      <c r="C47" s="23"/>
      <c r="D47" s="27"/>
      <c r="E47" s="36"/>
      <c r="F47" s="27"/>
      <c r="G47" s="27"/>
      <c r="H47" s="27"/>
    </row>
    <row r="48" spans="1:8" ht="15" customHeight="1">
      <c r="A48" s="9" t="s">
        <v>48</v>
      </c>
      <c r="B48" s="24"/>
      <c r="C48" s="25" t="e">
        <f>#REF!+#REF!+#REF!+#REF!+#REF!+#REF!+#REF!+#REF!+C39+#REF!+C36+#REF!+#REF!+#REF!+#REF!</f>
        <v>#REF!</v>
      </c>
      <c r="D48" s="30">
        <f>D49+D50+D51+D52+D53</f>
        <v>18855155</v>
      </c>
      <c r="E48" s="30" t="e">
        <f>E49+E50+E51+E52+E53+#REF!+#REF!</f>
        <v>#REF!</v>
      </c>
      <c r="F48" s="30"/>
      <c r="G48" s="30" t="e">
        <f>G49+G50+G51+G52+G53+#REF!+#REF!+#REF!</f>
        <v>#REF!</v>
      </c>
      <c r="H48" s="30"/>
    </row>
    <row r="49" spans="1:10">
      <c r="A49" s="4" t="s">
        <v>45</v>
      </c>
      <c r="B49" s="26"/>
      <c r="C49" s="23"/>
      <c r="D49" s="27">
        <v>7385449</v>
      </c>
      <c r="E49" s="27">
        <v>3200000</v>
      </c>
      <c r="F49" s="27" t="s">
        <v>46</v>
      </c>
      <c r="G49" s="27" t="e">
        <f>#REF!</f>
        <v>#REF!</v>
      </c>
      <c r="H49" s="27"/>
    </row>
    <row r="50" spans="1:10">
      <c r="A50" s="4" t="s">
        <v>39</v>
      </c>
      <c r="B50" s="26"/>
      <c r="C50" s="23"/>
      <c r="D50" s="27">
        <v>1785000</v>
      </c>
      <c r="E50" s="27">
        <v>1300000</v>
      </c>
      <c r="F50" s="27" t="s">
        <v>47</v>
      </c>
      <c r="G50" s="27" t="e">
        <f>#REF!</f>
        <v>#REF!</v>
      </c>
      <c r="H50" s="27"/>
    </row>
    <row r="51" spans="1:10">
      <c r="A51" s="4" t="s">
        <v>1</v>
      </c>
      <c r="B51" s="26"/>
      <c r="C51" s="23"/>
      <c r="D51" s="27">
        <v>1680000</v>
      </c>
      <c r="E51" s="27">
        <f>D51</f>
        <v>1680000</v>
      </c>
      <c r="F51" s="27"/>
      <c r="G51" s="27" t="e">
        <f>#REF!</f>
        <v>#REF!</v>
      </c>
      <c r="H51" s="27"/>
    </row>
    <row r="52" spans="1:10">
      <c r="A52" s="4" t="s">
        <v>8</v>
      </c>
      <c r="B52" s="26"/>
      <c r="C52" s="23"/>
      <c r="D52" s="27">
        <v>4765746</v>
      </c>
      <c r="E52" s="27">
        <v>2800000</v>
      </c>
      <c r="F52" s="27" t="s">
        <v>47</v>
      </c>
      <c r="G52" s="27" t="e">
        <f>#REF!</f>
        <v>#REF!</v>
      </c>
      <c r="H52" s="27"/>
    </row>
    <row r="53" spans="1:10">
      <c r="A53" s="4" t="s">
        <v>20</v>
      </c>
      <c r="B53" s="26"/>
      <c r="C53" s="23"/>
      <c r="D53" s="27">
        <v>3238960</v>
      </c>
      <c r="E53" s="27">
        <v>8300000</v>
      </c>
      <c r="F53" s="27"/>
      <c r="G53" s="27">
        <v>9250000</v>
      </c>
      <c r="H53" s="27"/>
      <c r="J53" s="5"/>
    </row>
    <row r="54" spans="1:10">
      <c r="A54" s="9" t="s">
        <v>49</v>
      </c>
      <c r="B54" s="24"/>
      <c r="C54" s="25" t="e">
        <f>#REF!+#REF!+C42+#REF!+#REF!+#REF!+#REF!+#REF!+#REF!+C40+#REF!+C37+#REF!+#REF!+#REF!</f>
        <v>#REF!</v>
      </c>
      <c r="D54" s="30">
        <f>D55</f>
        <v>14694591.5</v>
      </c>
      <c r="E54" s="30" t="e">
        <f>E55+#REF!+#REF!</f>
        <v>#REF!</v>
      </c>
      <c r="F54" s="30"/>
      <c r="G54" s="30" t="e">
        <f>G55+#REF!+#REF!</f>
        <v>#REF!</v>
      </c>
      <c r="H54" s="30"/>
    </row>
    <row r="55" spans="1:10" ht="18.75" customHeight="1">
      <c r="A55" s="4" t="s">
        <v>8</v>
      </c>
      <c r="B55" s="26" t="s">
        <v>50</v>
      </c>
      <c r="C55" s="23"/>
      <c r="D55" s="27">
        <v>14694591.5</v>
      </c>
      <c r="E55" s="27">
        <v>9750000</v>
      </c>
      <c r="F55" s="33" t="s">
        <v>51</v>
      </c>
      <c r="G55" s="27">
        <v>9750000</v>
      </c>
      <c r="H55" s="33"/>
    </row>
    <row r="56" spans="1:10">
      <c r="A56" s="9" t="s">
        <v>53</v>
      </c>
      <c r="B56" s="24"/>
      <c r="C56" s="25" t="e">
        <f>#REF!+#REF!+#REF!+C46+#REF!+#REF!+#REF!+#REF!+#REF!+#REF!+#REF!+C38+#REF!+#REF!+#REF!</f>
        <v>#REF!</v>
      </c>
      <c r="D56" s="30">
        <f>D57</f>
        <v>1282079</v>
      </c>
      <c r="E56" s="30" t="e">
        <f>E57+#REF!+#REF!</f>
        <v>#REF!</v>
      </c>
      <c r="F56" s="30"/>
      <c r="G56" s="30" t="e">
        <f>G57+#REF!+#REF!</f>
        <v>#REF!</v>
      </c>
      <c r="H56" s="30"/>
    </row>
    <row r="57" spans="1:10" ht="15" customHeight="1">
      <c r="A57" s="4" t="s">
        <v>8</v>
      </c>
      <c r="B57" s="26" t="s">
        <v>54</v>
      </c>
      <c r="C57" s="23"/>
      <c r="D57" s="27">
        <v>1282079</v>
      </c>
      <c r="E57" s="27">
        <v>900000</v>
      </c>
      <c r="F57" s="33" t="s">
        <v>51</v>
      </c>
      <c r="G57" s="27">
        <v>900000</v>
      </c>
      <c r="H57" s="33"/>
    </row>
    <row r="58" spans="1:10">
      <c r="A58" s="9" t="s">
        <v>25</v>
      </c>
      <c r="B58" s="24"/>
      <c r="C58" s="25" t="e">
        <f>#REF!+#REF!+#REF!+C49+#REF!+#REF!+#REF!+#REF!+C45+C42+#REF!+#REF!+#REF!+#REF!+#REF!</f>
        <v>#REF!</v>
      </c>
      <c r="D58" s="30">
        <f>D59</f>
        <v>4247003</v>
      </c>
      <c r="E58" s="30" t="e">
        <f>E59+#REF!+#REF!+E60</f>
        <v>#REF!</v>
      </c>
      <c r="F58" s="30"/>
      <c r="G58" s="30" t="e">
        <f>G59+#REF!+#REF!+G60</f>
        <v>#REF!</v>
      </c>
      <c r="H58" s="30"/>
    </row>
    <row r="59" spans="1:10">
      <c r="A59" s="4" t="s">
        <v>8</v>
      </c>
      <c r="B59" s="26" t="s">
        <v>55</v>
      </c>
      <c r="C59" s="23"/>
      <c r="D59" s="27">
        <v>4247003</v>
      </c>
      <c r="E59" s="27">
        <v>3000000</v>
      </c>
      <c r="F59" s="33"/>
      <c r="G59" s="27">
        <v>3000000</v>
      </c>
      <c r="H59" s="33"/>
    </row>
    <row r="60" spans="1:10">
      <c r="A60" s="4" t="s">
        <v>6</v>
      </c>
      <c r="B60" s="26"/>
      <c r="C60" s="23"/>
      <c r="D60" s="27">
        <v>1998282</v>
      </c>
      <c r="E60" s="27">
        <v>1500000</v>
      </c>
      <c r="F60" s="33"/>
      <c r="G60" s="27">
        <v>1500000</v>
      </c>
      <c r="H60" s="33"/>
    </row>
    <row r="61" spans="1:10">
      <c r="A61" s="9" t="s">
        <v>58</v>
      </c>
      <c r="B61" s="24"/>
      <c r="C61" s="25" t="e">
        <f>#REF!+#REF!+#REF!+#REF!+#REF!+#REF!+#REF!+#REF!+C50+C47+C42+#REF!+#REF!+#REF!+#REF!</f>
        <v>#REF!</v>
      </c>
      <c r="D61" s="30" t="e">
        <f>#REF!</f>
        <v>#REF!</v>
      </c>
      <c r="E61" s="30" t="e">
        <f>#REF!+#REF!+E62</f>
        <v>#REF!</v>
      </c>
      <c r="F61" s="30"/>
      <c r="G61" s="30" t="e">
        <f>#REF!+#REF!+G62+G63</f>
        <v>#REF!</v>
      </c>
      <c r="H61" s="30"/>
    </row>
    <row r="62" spans="1:10">
      <c r="A62" s="4" t="s">
        <v>6</v>
      </c>
      <c r="B62" s="26"/>
      <c r="C62" s="23"/>
      <c r="D62" s="27"/>
      <c r="E62" s="27">
        <f>4700000+800000+135000</f>
        <v>5635000</v>
      </c>
      <c r="F62" s="33"/>
      <c r="G62" s="27">
        <v>6400000</v>
      </c>
      <c r="H62" s="33"/>
    </row>
    <row r="63" spans="1:10">
      <c r="A63" s="4" t="s">
        <v>67</v>
      </c>
      <c r="B63" s="26"/>
      <c r="C63" s="23"/>
      <c r="D63" s="27"/>
      <c r="E63" s="27"/>
      <c r="F63" s="33"/>
      <c r="G63" s="27">
        <v>160000</v>
      </c>
      <c r="H63" s="33"/>
    </row>
    <row r="64" spans="1:10">
      <c r="A64" s="9" t="s">
        <v>56</v>
      </c>
      <c r="B64" s="24"/>
      <c r="C64" s="25" t="e">
        <f>#REF!+#REF!+#REF!+#REF!+#REF!+#REF!+#REF!+#REF!+C53+C46+#REF!+#REF!+#REF!+#REF!+#REF!</f>
        <v>#REF!</v>
      </c>
      <c r="D64" s="30">
        <f>D65</f>
        <v>1680000</v>
      </c>
      <c r="E64" s="30" t="e">
        <f>E65+#REF!+#REF!+E66</f>
        <v>#REF!</v>
      </c>
      <c r="F64" s="30"/>
      <c r="G64" s="30" t="e">
        <f>G65+#REF!+#REF!+G66+G67</f>
        <v>#REF!</v>
      </c>
      <c r="H64" s="30"/>
    </row>
    <row r="65" spans="1:8">
      <c r="A65" s="4" t="s">
        <v>24</v>
      </c>
      <c r="B65" s="26"/>
      <c r="C65" s="23"/>
      <c r="D65" s="27">
        <v>1680000</v>
      </c>
      <c r="E65" s="27">
        <f>D65</f>
        <v>1680000</v>
      </c>
      <c r="F65" s="33"/>
      <c r="G65" s="27">
        <v>1680000</v>
      </c>
      <c r="H65" s="33"/>
    </row>
    <row r="66" spans="1:8">
      <c r="A66" s="4" t="s">
        <v>23</v>
      </c>
      <c r="B66" s="26"/>
      <c r="C66" s="23"/>
      <c r="D66" s="34">
        <v>2625000</v>
      </c>
      <c r="E66" s="27">
        <v>2600000</v>
      </c>
      <c r="F66" s="35"/>
      <c r="G66" s="27">
        <v>2900000</v>
      </c>
      <c r="H66" s="35"/>
    </row>
    <row r="67" spans="1:8">
      <c r="A67" s="4" t="s">
        <v>67</v>
      </c>
      <c r="B67" s="26"/>
      <c r="C67" s="23"/>
      <c r="D67" s="34"/>
      <c r="E67" s="27"/>
      <c r="F67" s="35"/>
      <c r="G67" s="27">
        <f>140000-3000</f>
        <v>137000</v>
      </c>
      <c r="H67" s="35"/>
    </row>
    <row r="68" spans="1:8" ht="15" hidden="1" customHeight="1">
      <c r="A68" s="9" t="s">
        <v>57</v>
      </c>
      <c r="B68" s="24"/>
      <c r="C68" s="25" t="e">
        <f>#REF!+#REF!+#REF!+#REF!+#REF!+#REF!+#REF!+#REF!+#REF!+#REF!+#REF!+C47+#REF!+#REF!+#REF!</f>
        <v>#REF!</v>
      </c>
      <c r="D68" s="30">
        <f>D69</f>
        <v>4200000</v>
      </c>
      <c r="E68" s="24">
        <f>E69+E70+E71+E72</f>
        <v>0</v>
      </c>
      <c r="F68" s="30"/>
      <c r="G68" s="24">
        <f>G69+G70+G71+G72</f>
        <v>0</v>
      </c>
      <c r="H68" s="28"/>
    </row>
    <row r="69" spans="1:8" ht="15" hidden="1" customHeight="1">
      <c r="A69" s="4" t="s">
        <v>3</v>
      </c>
      <c r="B69" s="26"/>
      <c r="C69" s="23"/>
      <c r="D69" s="27">
        <v>4200000</v>
      </c>
      <c r="E69" s="36">
        <v>0</v>
      </c>
      <c r="F69" s="33"/>
      <c r="G69" s="36">
        <v>0</v>
      </c>
      <c r="H69" s="33"/>
    </row>
    <row r="70" spans="1:8" ht="15" hidden="1" customHeight="1">
      <c r="A70" s="4" t="s">
        <v>1</v>
      </c>
      <c r="B70" s="26"/>
      <c r="C70" s="23"/>
      <c r="D70" s="34">
        <v>1196126</v>
      </c>
      <c r="E70" s="36">
        <v>0</v>
      </c>
      <c r="F70" s="35"/>
      <c r="G70" s="36">
        <v>0</v>
      </c>
      <c r="H70" s="35"/>
    </row>
    <row r="71" spans="1:8" ht="15" hidden="1" customHeight="1">
      <c r="A71" s="4" t="s">
        <v>10</v>
      </c>
      <c r="B71" s="22"/>
      <c r="C71" s="23"/>
      <c r="D71" s="29"/>
      <c r="E71" s="36">
        <v>0</v>
      </c>
      <c r="F71" s="29"/>
      <c r="G71" s="36">
        <v>0</v>
      </c>
      <c r="H71" s="29"/>
    </row>
    <row r="72" spans="1:8" ht="15" hidden="1" customHeight="1">
      <c r="A72" s="4" t="s">
        <v>2</v>
      </c>
      <c r="B72" s="2"/>
      <c r="C72" s="23"/>
      <c r="D72" s="27"/>
      <c r="E72" s="36">
        <f>(E69+E70)*1.5%</f>
        <v>0</v>
      </c>
      <c r="F72" s="27"/>
      <c r="G72" s="36">
        <f>(G69+G70)*1.5%</f>
        <v>0</v>
      </c>
      <c r="H72" s="27"/>
    </row>
    <row r="73" spans="1:8">
      <c r="A73" s="9" t="s">
        <v>66</v>
      </c>
      <c r="B73" s="24"/>
      <c r="C73" s="25"/>
      <c r="D73" s="30"/>
      <c r="E73" s="30" t="e">
        <f>E74+E75+E77+#REF!+#REF!+E76</f>
        <v>#REF!</v>
      </c>
      <c r="F73" s="30"/>
      <c r="G73" s="30" t="e">
        <f>G74+G75+G77+#REF!+#REF!+G76</f>
        <v>#REF!</v>
      </c>
      <c r="H73" s="30"/>
    </row>
    <row r="74" spans="1:8">
      <c r="A74" s="4" t="s">
        <v>3</v>
      </c>
      <c r="B74" s="2"/>
      <c r="C74" s="23"/>
      <c r="D74" s="27"/>
      <c r="E74" s="27">
        <v>3200000</v>
      </c>
      <c r="F74" s="27"/>
      <c r="G74" s="27">
        <v>3200000</v>
      </c>
      <c r="H74" s="27"/>
    </row>
    <row r="75" spans="1:8">
      <c r="A75" s="4" t="s">
        <v>5</v>
      </c>
      <c r="B75" s="2"/>
      <c r="C75" s="23"/>
      <c r="D75" s="27"/>
      <c r="E75" s="27">
        <v>542000</v>
      </c>
      <c r="F75" s="27"/>
      <c r="G75" s="27">
        <v>550000</v>
      </c>
      <c r="H75" s="27"/>
    </row>
    <row r="76" spans="1:8">
      <c r="A76" s="4" t="s">
        <v>15</v>
      </c>
      <c r="B76" s="2"/>
      <c r="C76" s="23"/>
      <c r="D76" s="27"/>
      <c r="E76" s="27">
        <v>1000000</v>
      </c>
      <c r="F76" s="27"/>
      <c r="G76" s="27">
        <v>1000000</v>
      </c>
      <c r="H76" s="27"/>
    </row>
    <row r="77" spans="1:8">
      <c r="A77" s="4" t="s">
        <v>39</v>
      </c>
      <c r="B77" s="2"/>
      <c r="C77" s="23"/>
      <c r="D77" s="27"/>
      <c r="E77" s="27">
        <v>1300000</v>
      </c>
      <c r="F77" s="27"/>
      <c r="G77" s="27">
        <v>1300000</v>
      </c>
      <c r="H77" s="27"/>
    </row>
    <row r="78" spans="1:8">
      <c r="A78" s="9" t="s">
        <v>72</v>
      </c>
      <c r="B78" s="15"/>
      <c r="C78" s="18"/>
      <c r="D78" s="16"/>
      <c r="E78" s="16"/>
      <c r="F78" s="16"/>
      <c r="G78" s="16"/>
      <c r="H78" s="16" t="e">
        <f>H79+#REF!+#REF!</f>
        <v>#REF!</v>
      </c>
    </row>
    <row r="79" spans="1:8">
      <c r="A79" s="4" t="s">
        <v>73</v>
      </c>
      <c r="B79" s="2"/>
      <c r="C79" s="23"/>
      <c r="D79" s="27"/>
      <c r="E79" s="27"/>
      <c r="F79" s="27"/>
      <c r="G79" s="27"/>
      <c r="H79" s="27" t="e">
        <f>#REF!</f>
        <v>#REF!</v>
      </c>
    </row>
    <row r="80" spans="1:8">
      <c r="A80" s="9" t="s">
        <v>78</v>
      </c>
      <c r="B80" s="15"/>
      <c r="C80" s="18"/>
      <c r="D80" s="16"/>
      <c r="E80" s="16"/>
      <c r="F80" s="16"/>
      <c r="G80" s="16"/>
      <c r="H80" s="16" t="e">
        <f>H81+#REF!+#REF!</f>
        <v>#REF!</v>
      </c>
    </row>
    <row r="81" spans="1:8">
      <c r="A81" s="4" t="s">
        <v>79</v>
      </c>
      <c r="B81" s="2"/>
      <c r="C81" s="23"/>
      <c r="D81" s="27"/>
      <c r="E81" s="27"/>
      <c r="F81" s="27"/>
      <c r="G81" s="27"/>
      <c r="H81" s="27">
        <v>7900000</v>
      </c>
    </row>
    <row r="82" spans="1:8">
      <c r="A82" s="9" t="s">
        <v>59</v>
      </c>
      <c r="B82" s="15"/>
      <c r="C82" s="18" t="e">
        <f>C83+#REF!+#REF!+#REF!+#REF!</f>
        <v>#REF!</v>
      </c>
      <c r="D82" s="16">
        <f>D83</f>
        <v>4410000</v>
      </c>
      <c r="E82" s="16" t="e">
        <f>E83+#REF!+#REF!</f>
        <v>#REF!</v>
      </c>
      <c r="F82" s="16"/>
      <c r="G82" s="16" t="e">
        <f>G83+#REF!+#REF!</f>
        <v>#REF!</v>
      </c>
      <c r="H82" s="16"/>
    </row>
    <row r="83" spans="1:8">
      <c r="A83" s="4" t="s">
        <v>9</v>
      </c>
      <c r="B83" s="10">
        <v>1</v>
      </c>
      <c r="C83" s="12">
        <f>2637955*5</f>
        <v>13189775</v>
      </c>
      <c r="D83" s="17">
        <v>4410000</v>
      </c>
      <c r="E83" s="17">
        <v>1170000</v>
      </c>
      <c r="F83" s="17"/>
      <c r="G83" s="17">
        <v>1800000</v>
      </c>
      <c r="H83" s="17"/>
    </row>
    <row r="84" spans="1:8">
      <c r="A84" s="9" t="s">
        <v>60</v>
      </c>
      <c r="B84" s="15"/>
      <c r="C84" s="18" t="e">
        <f>C85+#REF!+#REF!+#REF!+#REF!</f>
        <v>#REF!</v>
      </c>
      <c r="D84" s="16">
        <f>D85</f>
        <v>4410000</v>
      </c>
      <c r="E84" s="16" t="e">
        <f>E85+#REF!+#REF!</f>
        <v>#REF!</v>
      </c>
      <c r="F84" s="16"/>
      <c r="G84" s="16" t="e">
        <f>G85+#REF!+#REF!</f>
        <v>#REF!</v>
      </c>
      <c r="H84" s="16"/>
    </row>
    <row r="85" spans="1:8">
      <c r="A85" s="4" t="s">
        <v>9</v>
      </c>
      <c r="B85" s="10">
        <v>1</v>
      </c>
      <c r="C85" s="12">
        <f>2637955*5</f>
        <v>13189775</v>
      </c>
      <c r="D85" s="17">
        <v>4410000</v>
      </c>
      <c r="E85" s="17">
        <v>1170000</v>
      </c>
      <c r="F85" s="17"/>
      <c r="G85" s="17">
        <v>1250000</v>
      </c>
      <c r="H85" s="17"/>
    </row>
    <row r="86" spans="1:8">
      <c r="A86" s="9" t="s">
        <v>61</v>
      </c>
      <c r="B86" s="15"/>
      <c r="C86" s="18" t="e">
        <f>C88+#REF!+#REF!+#REF!+#REF!</f>
        <v>#REF!</v>
      </c>
      <c r="D86" s="16">
        <f>D88</f>
        <v>4410000</v>
      </c>
      <c r="E86" s="16" t="e">
        <f>E88+#REF!+#REF!</f>
        <v>#REF!</v>
      </c>
      <c r="F86" s="16"/>
      <c r="G86" s="16" t="e">
        <f>G88+#REF!+#REF!</f>
        <v>#REF!</v>
      </c>
      <c r="H86" s="16"/>
    </row>
    <row r="87" spans="1:8">
      <c r="A87" s="40" t="s">
        <v>9</v>
      </c>
      <c r="B87" s="15"/>
      <c r="C87" s="18"/>
      <c r="D87" s="16"/>
      <c r="E87" s="16"/>
      <c r="F87" s="16"/>
      <c r="G87" s="16"/>
      <c r="H87" s="16"/>
    </row>
    <row r="88" spans="1:8">
      <c r="A88" s="4"/>
      <c r="B88" s="10">
        <v>1</v>
      </c>
      <c r="C88" s="12">
        <f>2637955*5</f>
        <v>13189775</v>
      </c>
      <c r="D88" s="17">
        <v>4410000</v>
      </c>
      <c r="E88" s="17">
        <v>1170000</v>
      </c>
      <c r="F88" s="17"/>
      <c r="G88" s="17">
        <v>1620000</v>
      </c>
      <c r="H88" s="17"/>
    </row>
    <row r="91" spans="1:8">
      <c r="E91" s="39"/>
      <c r="F91" s="5"/>
      <c r="G91" s="5"/>
      <c r="H91" s="5"/>
    </row>
    <row r="94" spans="1:8">
      <c r="E94" s="5"/>
      <c r="H94" s="5"/>
    </row>
    <row r="95" spans="1:8">
      <c r="E95" s="5"/>
    </row>
    <row r="96" spans="1:8">
      <c r="E96" s="5"/>
    </row>
    <row r="97" spans="5:8">
      <c r="E97" s="5"/>
      <c r="H97" s="5"/>
    </row>
    <row r="98" spans="5:8">
      <c r="E98" s="5"/>
      <c r="H98" s="5"/>
    </row>
    <row r="99" spans="5:8">
      <c r="E99" s="5"/>
    </row>
    <row r="100" spans="5:8">
      <c r="E100" s="5"/>
    </row>
    <row r="101" spans="5:8">
      <c r="E101" s="5"/>
    </row>
    <row r="102" spans="5:8">
      <c r="E102" s="5"/>
    </row>
    <row r="103" spans="5:8">
      <c r="E103" s="5"/>
    </row>
    <row r="104" spans="5:8">
      <c r="E104" s="5"/>
    </row>
    <row r="105" spans="5:8">
      <c r="E105" s="5"/>
    </row>
    <row r="106" spans="5:8">
      <c r="E106" s="5"/>
    </row>
    <row r="107" spans="5:8">
      <c r="E107" s="5"/>
    </row>
    <row r="108" spans="5:8">
      <c r="E108" s="5"/>
    </row>
    <row r="109" spans="5:8">
      <c r="E109" s="5"/>
    </row>
    <row r="110" spans="5:8">
      <c r="E110" s="5"/>
    </row>
    <row r="111" spans="5:8">
      <c r="E111" s="5"/>
    </row>
    <row r="112" spans="5:8">
      <c r="E112" s="5"/>
    </row>
    <row r="113" spans="5:5">
      <c r="E113" s="5"/>
    </row>
    <row r="114" spans="5:5">
      <c r="E114" s="5"/>
    </row>
    <row r="115" spans="5:5">
      <c r="E115" s="5"/>
    </row>
    <row r="116" spans="5:5">
      <c r="E116" s="5"/>
    </row>
    <row r="117" spans="5:5">
      <c r="E117" s="5"/>
    </row>
    <row r="118" spans="5:5">
      <c r="E118" s="5"/>
    </row>
    <row r="119" spans="5:5">
      <c r="E119" s="5"/>
    </row>
    <row r="120" spans="5:5">
      <c r="E120" s="5"/>
    </row>
    <row r="121" spans="5:5">
      <c r="E121" s="5"/>
    </row>
    <row r="122" spans="5:5">
      <c r="E122" s="5"/>
    </row>
    <row r="123" spans="5:5">
      <c r="E123" s="5"/>
    </row>
    <row r="124" spans="5:5">
      <c r="E124" s="5"/>
    </row>
    <row r="125" spans="5:5">
      <c r="E125" s="5"/>
    </row>
    <row r="126" spans="5:5">
      <c r="E126" s="5"/>
    </row>
    <row r="127" spans="5:5">
      <c r="E127" s="5"/>
    </row>
    <row r="128" spans="5:5">
      <c r="E128" s="5"/>
    </row>
    <row r="129" spans="5:5">
      <c r="E129" s="5"/>
    </row>
    <row r="130" spans="5:5">
      <c r="E130" s="5"/>
    </row>
    <row r="131" spans="5:5">
      <c r="E131" s="5"/>
    </row>
    <row r="132" spans="5:5">
      <c r="E132" s="5"/>
    </row>
    <row r="133" spans="5:5">
      <c r="E133" s="5"/>
    </row>
  </sheetData>
  <mergeCells count="8">
    <mergeCell ref="A2:A3"/>
    <mergeCell ref="B2:B3"/>
    <mergeCell ref="C2:C3"/>
    <mergeCell ref="H2:H3"/>
    <mergeCell ref="G2:G3"/>
    <mergeCell ref="F2:F3"/>
    <mergeCell ref="D2:D3"/>
    <mergeCell ref="E2:E3"/>
  </mergeCells>
  <pageMargins left="0" right="0" top="0.39370078740157483" bottom="0.39370078740157483" header="0.31496062992125984" footer="0.31496062992125984"/>
  <pageSetup paperSize="9" scale="6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2021новая программа</vt:lpstr>
      <vt:lpstr>'2021новая программа'!Область_печати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2022-02-07T07:24:31Z</dcterms:modified>
</cp:coreProperties>
</file>