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52" yWindow="65236" windowWidth="15576" windowHeight="11388" tabRatio="616" activeTab="0"/>
  </bookViews>
  <sheets>
    <sheet name="Приложение №7" sheetId="1" r:id="rId1"/>
  </sheets>
  <definedNames>
    <definedName name="_xlnm._FilterDatabase" localSheetId="0" hidden="1">'Приложение №7'!$A$17:$I$401</definedName>
    <definedName name="_xlnm.Print_Titles" localSheetId="0">'Приложение №7'!$15:$16</definedName>
    <definedName name="_xlnm.Print_Area" localSheetId="0">'Приложение №7'!$A$1:$I$401</definedName>
  </definedNames>
  <calcPr fullCalcOnLoad="1"/>
</workbook>
</file>

<file path=xl/sharedStrings.xml><?xml version="1.0" encoding="utf-8"?>
<sst xmlns="http://schemas.openxmlformats.org/spreadsheetml/2006/main" count="2273" uniqueCount="314">
  <si>
    <t>муниципального района</t>
  </si>
  <si>
    <t>(тыс.рублей)</t>
  </si>
  <si>
    <t>Наименование</t>
  </si>
  <si>
    <t>Рз</t>
  </si>
  <si>
    <t>ВР</t>
  </si>
  <si>
    <t>Общегосударственные вопросы</t>
  </si>
  <si>
    <t>01</t>
  </si>
  <si>
    <t>02</t>
  </si>
  <si>
    <t>Глава муниципального образования</t>
  </si>
  <si>
    <t>03</t>
  </si>
  <si>
    <t>Центральный аппарат</t>
  </si>
  <si>
    <t>Реализация государственных полномочий по образованию и организации деятельности административных комиссий</t>
  </si>
  <si>
    <t>500</t>
  </si>
  <si>
    <t>Реализация государственных полномочий в области образования</t>
  </si>
  <si>
    <t>Реализация государственных полномочий в области государственной молодежной политики</t>
  </si>
  <si>
    <t>Резервные фонды</t>
  </si>
  <si>
    <t>Государственная регистрация актов гражданского состояния</t>
  </si>
  <si>
    <t>Реализация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</si>
  <si>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в области архивного дела</t>
  </si>
  <si>
    <t>05</t>
  </si>
  <si>
    <t>08</t>
  </si>
  <si>
    <t>Жилищно-коммунальное хозяйство</t>
  </si>
  <si>
    <t>09</t>
  </si>
  <si>
    <t>07</t>
  </si>
  <si>
    <t>Социальная политика</t>
  </si>
  <si>
    <t>Социальное обеспечение населения</t>
  </si>
  <si>
    <t>Мероприятия в области социальной политики</t>
  </si>
  <si>
    <t>Оказание других видов социальной помощи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</si>
  <si>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</si>
  <si>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</si>
  <si>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Национальная оборона</t>
  </si>
  <si>
    <t>Мобилизационная и вневойсковая подготовка</t>
  </si>
  <si>
    <t xml:space="preserve">Осуществление первичного воинского учета на территориях, где отсутствуют военные комиссариаты </t>
  </si>
  <si>
    <t>Образование</t>
  </si>
  <si>
    <t>Пенсионное обеспечение</t>
  </si>
  <si>
    <t>Межбюджетные трансферты общего характера бюджетам муниципальных образований</t>
  </si>
  <si>
    <t>Функционирования органов в сфере национальной безопасности и правоохранительной деятельности</t>
  </si>
  <si>
    <t>Общее образование</t>
  </si>
  <si>
    <t>Молодежная политика и оздоровление детей</t>
  </si>
  <si>
    <t xml:space="preserve">к решению Совета Елабужского </t>
  </si>
  <si>
    <t>Распределение</t>
  </si>
  <si>
    <t xml:space="preserve">бюджетных ассигнований Бюджета района </t>
  </si>
  <si>
    <t>Функционирование высшего должностного лица субъекта Российской Федерации и органа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</si>
  <si>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</si>
  <si>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Другие общегосударственные вопросы </t>
  </si>
  <si>
    <t xml:space="preserve">Национальная безопасность и правоохранительная деятельность </t>
  </si>
  <si>
    <t>Культура, кинематография</t>
  </si>
  <si>
    <t>Доплаты к пенсиям государственных служащих субъектов Российской Федерации и муниципальных служащих</t>
  </si>
  <si>
    <t>Мероприятия в области здравоохранения, спорта и физической культуры, туризма</t>
  </si>
  <si>
    <t>Защита населения и территории от чрезвычайных ситуаций природного и техногенного характера, гражданская оборона</t>
  </si>
  <si>
    <t>Массовый спорт</t>
  </si>
  <si>
    <t>Охрана окружающей среды</t>
  </si>
  <si>
    <t>Охрана объектов растительного и животного мира и среды их обитания</t>
  </si>
  <si>
    <t>Уплата налога на имущество организаций и земельного налога</t>
  </si>
  <si>
    <t>Национальная экономика</t>
  </si>
  <si>
    <t>04</t>
  </si>
  <si>
    <t>Здравоохранение</t>
  </si>
  <si>
    <t>Культура</t>
  </si>
  <si>
    <t xml:space="preserve">Санитарно – эпидемическое благополучие 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</si>
  <si>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</si>
  <si>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</si>
  <si>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10</t>
  </si>
  <si>
    <t>Другие вопросы в области жилищно-коммунального хозяйства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</si>
  <si>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</si>
  <si>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</si>
  <si>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06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</si>
  <si>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</si>
  <si>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</si>
  <si>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</si>
  <si>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Дорожное хозяйство (дорожные фонды)</t>
  </si>
  <si>
    <t>Социальное обеспечение и иные выплаты населению</t>
  </si>
  <si>
    <t>300</t>
  </si>
  <si>
    <t>Охрана семьи и детства</t>
  </si>
  <si>
    <t>Предоставление мер социальной поддержки гражданам, имеющим детей, посещающих образовательные организации, реализующие образовательную программу дошкольного образования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</si>
  <si>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</si>
  <si>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Дотации на выравнивание бюджетной обеспеченности   муниципальных образований</t>
  </si>
  <si>
    <t>Жилищное хозяйство</t>
  </si>
  <si>
    <t>800</t>
  </si>
  <si>
    <t>Средства массовой информации</t>
  </si>
  <si>
    <t>Телевидение и радиовещание</t>
  </si>
  <si>
    <t>Субсидии телерадиокомпаниям и телерадиоорганизациям</t>
  </si>
  <si>
    <t>Приложение №7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</si>
  <si>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</si>
  <si>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</si>
  <si>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Пр</t>
  </si>
  <si>
    <t>Целевая статья</t>
  </si>
  <si>
    <t>Программное (непрограммное) направление расходов</t>
  </si>
  <si>
    <t>Подпрограмма</t>
  </si>
  <si>
    <t>Направление расходов</t>
  </si>
  <si>
    <t>99</t>
  </si>
  <si>
    <t>0</t>
  </si>
  <si>
    <t>00</t>
  </si>
  <si>
    <t>02030</t>
  </si>
  <si>
    <t>00000</t>
  </si>
  <si>
    <t>02040</t>
  </si>
  <si>
    <t>2</t>
  </si>
  <si>
    <t>25302</t>
  </si>
  <si>
    <t>Функционирование исполнительных органов местных администраций</t>
  </si>
  <si>
    <t>02950</t>
  </si>
  <si>
    <t>25260</t>
  </si>
  <si>
    <t>25270</t>
  </si>
  <si>
    <t>5</t>
  </si>
  <si>
    <t>25330</t>
  </si>
  <si>
    <t>59300</t>
  </si>
  <si>
    <t>25340</t>
  </si>
  <si>
    <t>51180</t>
  </si>
  <si>
    <t>14</t>
  </si>
  <si>
    <t>100</t>
  </si>
  <si>
    <t>28</t>
  </si>
  <si>
    <t>25360</t>
  </si>
  <si>
    <t>96010</t>
  </si>
  <si>
    <t>1</t>
  </si>
  <si>
    <t>02110</t>
  </si>
  <si>
    <t>49100</t>
  </si>
  <si>
    <t>05510</t>
  </si>
  <si>
    <t>05410</t>
  </si>
  <si>
    <t>Дотации на выравнивание бюджетной обеспеченности   поселений, источником финансового обеспечения которых являются субсидии бюджетам муниципальных районов на предоставление межбюджетных трансфертов бюджетам поселений, передаваемые из бюджета Республики Татарстан</t>
  </si>
  <si>
    <t>80040</t>
  </si>
  <si>
    <t>Дотации на выравнивание бюджетной обеспеченности поселений, источником финансового обеспечения которых являются субвенции бюджетам муниципальных районов на реализацию государственных полномочий по расчету и предоставлению дотаций поселениям из регионального фонда финансовой поддержки поселений, передаваемые из бюджета Республики Татарстан</t>
  </si>
  <si>
    <t>80060</t>
  </si>
  <si>
    <t>Основное мероприятие "Развитие библиотечного дела"</t>
  </si>
  <si>
    <t>3</t>
  </si>
  <si>
    <t>4</t>
  </si>
  <si>
    <t>44010</t>
  </si>
  <si>
    <t>Обеспечение деятельности библиотек</t>
  </si>
  <si>
    <t>44090</t>
  </si>
  <si>
    <t>Обеспечение деятельности клубов и культурно-досуговых центров</t>
  </si>
  <si>
    <t>44091</t>
  </si>
  <si>
    <t>Обеспечение деятельности киноучреждений</t>
  </si>
  <si>
    <t>Мероприятия в области культуры</t>
  </si>
  <si>
    <t>6</t>
  </si>
  <si>
    <t>10990</t>
  </si>
  <si>
    <t xml:space="preserve">Кинематография </t>
  </si>
  <si>
    <t>Основное мероприятие "Сохранение и развитие кинематографии"</t>
  </si>
  <si>
    <t>Всего расходов:</t>
  </si>
  <si>
    <t>Дошкольное образование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</si>
  <si>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</si>
  <si>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25370</t>
  </si>
  <si>
    <t>Развитие дошкольного образовательных организаций</t>
  </si>
  <si>
    <t>42000</t>
  </si>
  <si>
    <t>Развитие общеобразовательных организаций, включая школы-детские сады</t>
  </si>
  <si>
    <t>42100</t>
  </si>
  <si>
    <t>25280</t>
  </si>
  <si>
    <t>Развитие многопрофильных организаций дополнительного образования, реализующих дополнительные программы</t>
  </si>
  <si>
    <t>42310</t>
  </si>
  <si>
    <t>Развитие организаций дополнительного образования спортивной направленности (ДЮСШ), реализующих дополнительные общеобразовательные программы</t>
  </si>
  <si>
    <t>42330</t>
  </si>
  <si>
    <t>Развитие организаций дополнительного образования художественно-эстетической направленности, реализующих дополнительные общеобразовательные программы</t>
  </si>
  <si>
    <t>42320</t>
  </si>
  <si>
    <t>Мероприятия по организации отдыха, оздоровления, занятости детей и молодежи за счет средств местных бюджетов</t>
  </si>
  <si>
    <t>81320</t>
  </si>
  <si>
    <t>Проведение мероприятий для детей и молодежи</t>
  </si>
  <si>
    <t>43100</t>
  </si>
  <si>
    <t>Обеспечение деятельности учреждений молодежной политики</t>
  </si>
  <si>
    <t>43190</t>
  </si>
  <si>
    <t>Другие вопросы в области образования</t>
  </si>
  <si>
    <t>45200</t>
  </si>
  <si>
    <t>Развитие организаций, осуществляющих обеспечение образователной деятельности</t>
  </si>
  <si>
    <t>43500</t>
  </si>
  <si>
    <t xml:space="preserve">Реализация государственных полномочий по осуществлению информационного-методического обеспечения </t>
  </si>
  <si>
    <t>25301</t>
  </si>
  <si>
    <t>07411</t>
  </si>
  <si>
    <t>Другие вопросы в области национальной безопасности и правоохранительной деятельности</t>
  </si>
  <si>
    <t>Реализация программных мероприятий</t>
  </si>
  <si>
    <t>Реализация государственных полномочий по осуществлению государственного контроля и надзора в области долевого строительства многоквартирных домов и (или) иных объектов недвижимости</t>
  </si>
  <si>
    <t>25320</t>
  </si>
  <si>
    <t>200</t>
  </si>
  <si>
    <t>Основное мероприятие «Обеспечение охраны окружающей среды»</t>
  </si>
  <si>
    <t>Мероприятия по регулированию качества окружающей среды</t>
  </si>
  <si>
    <t>600</t>
  </si>
  <si>
    <t xml:space="preserve">по разделам и подразделам, целевым статьям </t>
  </si>
  <si>
    <t>(муниципальным программам ЕМР и непрограммным направлениям деятельности),</t>
  </si>
  <si>
    <t>Муниципальная программа "Реализация антикоррупционной политики в ЕМР на 2015-2020 годы"</t>
  </si>
  <si>
    <t>Основное мероприятие «Выявление и устранение причин коррупции, противодействие условиям, способствующим ее проявлениям, формирование в обществе нетерпимого отношения к коррупции»</t>
  </si>
  <si>
    <t>Основное мероприятие "Реализация государственной политики в области архивного дела"</t>
  </si>
  <si>
    <t>Е</t>
  </si>
  <si>
    <t>Обеспечение хранения, учета, комплектования и использования архивного фонда и других архивных документов</t>
  </si>
  <si>
    <t>44020</t>
  </si>
  <si>
    <t>25350</t>
  </si>
  <si>
    <t>03650</t>
  </si>
  <si>
    <t>02670</t>
  </si>
  <si>
    <t>Основное мероприятие "Совершенствование деятельности по профилактике правонарушений и преступлений»</t>
  </si>
  <si>
    <t>76040</t>
  </si>
  <si>
    <t>Мероприятия в области жилищного хозяйства (инвентаризация муниципального жилищного фонда)</t>
  </si>
  <si>
    <t>Обеспечение деятельности подведомственных учреждений</t>
  </si>
  <si>
    <t>Организации, обеспечивающие деятельность образовательных организаций, учебно-методические кабинеты, централизованные бухгалтерии, межкольные учебно-производственные комбинаты, логопедические пункты</t>
  </si>
  <si>
    <t>Основное мероприятие «Профилактика терроризма и экстремизма»</t>
  </si>
  <si>
    <t>13200</t>
  </si>
  <si>
    <t>12</t>
  </si>
  <si>
    <t>45310</t>
  </si>
  <si>
    <t>Непрограммные направления расходов</t>
  </si>
  <si>
    <t>Основное мероприятие "Развитие физической культуры и спорта в Елабужском муниципальном районе"</t>
  </si>
  <si>
    <t>Мероприятия физической культуры и спорта в области массового спорта</t>
  </si>
  <si>
    <t>Основное мероприятие "Развитие молодежной политики"</t>
  </si>
  <si>
    <t>Строительство, реконструкция и ремонт (текущий и капитальный) автомобильных дорог за счет муниципального Дорожного фонда</t>
  </si>
  <si>
    <t>Обеспечение мероприятий по капитальному ремонту многоквартирных домов, включенные в состав республиканской программы проведения капитального ремонта многоквартирных домов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</si>
  <si>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</si>
  <si>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Основное мероприятия "Разработка и внедрение системы оценки качества образования"</t>
  </si>
  <si>
    <t xml:space="preserve">Комплектование книжных фондов библиотек муниципальных образований </t>
  </si>
  <si>
    <t>Основное мероприятие "Обеспечение государственных гарантий реализации прав на получение общедоступного и бесплатного образования в муниципальных дошкольных образовательных организациях"</t>
  </si>
  <si>
    <t>Основное мероприятие "Реализация дошкольного образования"</t>
  </si>
  <si>
    <t>Основное мероприятие "Реализация школьного образования"</t>
  </si>
  <si>
    <t>Основное мероприятие "Организация предоставления дополнительного образования"</t>
  </si>
  <si>
    <t>Муниципальная программа "Профилактика правонарушений и охраны общественного порядка в ЕМР на 2015-2017 годы" (Общественные пункты общественного порядка)</t>
  </si>
  <si>
    <t>Основное мероприятие "Совершенствование деятельности по профилактике правонарушений и преступлений"</t>
  </si>
  <si>
    <t>25400</t>
  </si>
  <si>
    <t>12870</t>
  </si>
  <si>
    <t>19100</t>
  </si>
  <si>
    <t>Основное мероприятие «Реализация мероприятий в области охраны труда»</t>
  </si>
  <si>
    <t>Мероприятия по улучшению условий и охраны труда в ЕМР</t>
  </si>
  <si>
    <t>15500</t>
  </si>
  <si>
    <t>Муниципальная программа "Реализация государственной национальной политики в ЕМР на 2014-2016 годы"</t>
  </si>
  <si>
    <t>Основное мероприятия «Реализация государственной национальной политики в ЕМР, цивилизованное развитие представителей народов, проживающих на территории ЕМР, сохранение межэтнического и межконфессионального мира и согласия»</t>
  </si>
  <si>
    <t>11</t>
  </si>
  <si>
    <t>Основное мероприятие "Обеспечение пожарной безопасности, защита жизни и здоровья граждан, сохранение материальных ценностей от пожаров"</t>
  </si>
  <si>
    <t>Муниципальная программа "Сохранение, изучение и развитие государственных языков РТ и других языков в ЕМР на 2014-2020 годы"</t>
  </si>
  <si>
    <t>Основное мероприятие "Создание условий для сохранения, изучения и развития татарского, русского и других языков в ЕМР"</t>
  </si>
  <si>
    <t>12043</t>
  </si>
  <si>
    <t>Субвенция на реализацию госполномочий по распоряжению земельными участками, госсобственность на которых не разрешена</t>
  </si>
  <si>
    <t>Другие вопросы в области национальной экономики</t>
  </si>
  <si>
    <t>На реализацию по сбору информации от поселений, входящих в МР, необходимой для ведения регистра муниципальных правовых актов РТ</t>
  </si>
  <si>
    <t>25390</t>
  </si>
  <si>
    <t>90430</t>
  </si>
  <si>
    <t>Коммунальное хозяйство</t>
  </si>
  <si>
    <t>Содержание и ремонт укрепленных берегов и дамб с искуственными насаждениями, укрепленных берегов и дамб без искуственных насаждений и плотин</t>
  </si>
  <si>
    <t>сумма 2017 год</t>
  </si>
  <si>
    <t xml:space="preserve"> группам видов расходов классификации расходов бюджетов на 2017 год</t>
  </si>
  <si>
    <t>Основное мероприятие</t>
  </si>
  <si>
    <t>Мунципальная программа "Поддержка социально ориентированных некоммерческих организаций в ЕМР РТ на 2016-2020 годы"</t>
  </si>
  <si>
    <t>Поддержка деятельности в области социальной политики</t>
  </si>
  <si>
    <t>10050</t>
  </si>
  <si>
    <t>Муниципальная программа "Улучшение условий и охраны труда работников органов местного самоуправления ЕМР на 2017-2019 годы"</t>
  </si>
  <si>
    <t>Муниципальная программа "Профилактика правонарушений и охраны общественного порядка в ЕМР на 2017-2019 годы"  (МАУ ЕМР "Пункт помощи лицам, находящимся в состоянии алкогольного опьянения")</t>
  </si>
  <si>
    <t>Муниципальная программа "Охрана окружающей среды на 2017-2019 годы"</t>
  </si>
  <si>
    <t>Муниципальная программа "Развитие образования в Елабужском муниципальном районе на 2017-2019 годы"</t>
  </si>
  <si>
    <t>Муниципальная программа "Пожарная безопасность на 2017-2019 годы в ЕМР"</t>
  </si>
  <si>
    <t>Муниципальная программа "Профилактика правонарушений и охраны общественного порядка в ЕМР на 2017-2019 годы" (МБУ "Центр "Форпост" ЕМР)</t>
  </si>
  <si>
    <t>Муниципальная программа "Развитие физической культуры и спорта и повышение эффективности реализации молодежной политики в Елабужском муниципальном районе на 2017-2019 годы"</t>
  </si>
  <si>
    <t>Муниципальная программа "Профилактика терроризма и экстремизма, обеспечение безопасности населения на территории Елабужского муниципального района на 2017-2019 годы"</t>
  </si>
  <si>
    <t>Муниципальная программа "Реализация государственной национальной политики в ЕМР на 2017-2019 годы"</t>
  </si>
  <si>
    <t>Муниципальная программа "Развитие культуры в Елабужском муниципальном районе на 2017-2019 годы"</t>
  </si>
  <si>
    <t>Основное мероприятие "Стимулирование социально ориентированных некоммерческих организаций"</t>
  </si>
  <si>
    <t>Таблица №1</t>
  </si>
  <si>
    <t>Муниципальная программа "Развитие субъектов малого и среднего предпринимательства Елабужского муниципального района на 2016-2019 годы"</t>
  </si>
  <si>
    <t>Основное мероприятие «Увеличение объема сектора малого и среднего предпринимательства ЕМР"</t>
  </si>
  <si>
    <t>Мероприятия по государственной поддержке малого и среднего предпринимательства в ЕМР</t>
  </si>
  <si>
    <t>13</t>
  </si>
  <si>
    <t>R0641</t>
  </si>
  <si>
    <t>R0642</t>
  </si>
  <si>
    <t>25240</t>
  </si>
  <si>
    <t>03000</t>
  </si>
  <si>
    <t>Выполнение других обязательств государства</t>
  </si>
  <si>
    <t>25151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</si>
  <si>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</si>
  <si>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75050</t>
  </si>
  <si>
    <t>Мероприятия в области коммунального хозяйства</t>
  </si>
  <si>
    <t>75310</t>
  </si>
  <si>
    <t>Обеспечение пожарной безопасности</t>
  </si>
  <si>
    <t>Бюджетные инвестиции местных бюджетов</t>
  </si>
  <si>
    <t>Благоустройство</t>
  </si>
  <si>
    <t>Прочие мероприятия по благоустройству городских округов и поселений</t>
  </si>
  <si>
    <t>78050</t>
  </si>
  <si>
    <t>Мероприятия, направленные на поддержку тренеров-преподавателей и спортсменов-инструкторов, работающих в учреждениях по внешкольной работе с детьми за высокие результаты</t>
  </si>
  <si>
    <t>Мероприятия в области образования, направленные на поддрежку молодых специалистов в организациях дополнительного образования спортивной направленности (ДЮСШ)</t>
  </si>
  <si>
    <t>43623</t>
  </si>
  <si>
    <t>Мероприятия в области образования, направленные на поддрежку молодых специалистов в организациях дополнительного образования художественно-эстетической направленности (ХЭН)</t>
  </si>
  <si>
    <t>43622</t>
  </si>
  <si>
    <t>21320</t>
  </si>
  <si>
    <t>Мероприятия по организации отдыха, оздоровления, занятости детей и молодежи</t>
  </si>
  <si>
    <t>Обеспечение деятельности подведомственных учреждений здравоохранения</t>
  </si>
  <si>
    <t>97100</t>
  </si>
  <si>
    <t>Д1</t>
  </si>
  <si>
    <t>Муниципальная программа «Профилактика наркомании среди населения ЕМР РТ на 2017 год"</t>
  </si>
  <si>
    <t>Основное мероприятие «Проведение профилактических мероприятий по усилению противодействия потреблению наркотиков»</t>
  </si>
  <si>
    <t>Другие вопросы в области здравоохранения</t>
  </si>
  <si>
    <t>03050</t>
  </si>
  <si>
    <t>43624</t>
  </si>
  <si>
    <t>43625</t>
  </si>
  <si>
    <t>43621</t>
  </si>
  <si>
    <t>43650</t>
  </si>
  <si>
    <t>Прочие выплаты по обязательствам государства</t>
  </si>
  <si>
    <t>Мероприятия в области образования, направленные на поддрежку молодых специалистов в образовательных организациях</t>
  </si>
  <si>
    <t>Мероприятия в области образования, направленные на поддрежку молодых специалистов в многопрофильных организациях дополнительного образования</t>
  </si>
  <si>
    <t>Развитие детско-юношеского спорта</t>
  </si>
  <si>
    <t>7</t>
  </si>
  <si>
    <t>44050</t>
  </si>
  <si>
    <t>Гранты</t>
  </si>
  <si>
    <t>25180</t>
  </si>
  <si>
    <t>Мероприятия, направленные на развитие системы территориального общественного самоуправления Республики Татарстан</t>
  </si>
  <si>
    <t>Водное хозяйство</t>
  </si>
  <si>
    <t>Строительство берегоукрепительных и берегозащитных сооружений</t>
  </si>
  <si>
    <t>78020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</si>
  <si>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</si>
  <si>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 0</t>
  </si>
  <si>
    <t>72310</t>
  </si>
  <si>
    <t>Мероприятия в области образования, направленные на поддрежку молодых специалистов в дошкольных образовательных учреждениях</t>
  </si>
  <si>
    <t>95020</t>
  </si>
  <si>
    <t>96020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</si>
  <si>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</si>
  <si>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</t>
  </si>
  <si>
    <t>03440</t>
  </si>
  <si>
    <t>Мероприятия по землеустройству и землепользованию</t>
  </si>
  <si>
    <t>Сельское хозяйство и рыболовство</t>
  </si>
  <si>
    <t>15</t>
  </si>
  <si>
    <t>02042</t>
  </si>
  <si>
    <t>Муниципальная программа «Развитие муниципальной службы в Елабужском муниципальном районе на 2014 – 2016 годы»</t>
  </si>
  <si>
    <t>16</t>
  </si>
  <si>
    <t>Муниципальная программа "Формирование здорового образа жизни, снижение потребления алкогольной продукции, пива и табака среди населения в Елабужском муниципальном районе на 2017-2019 годы"</t>
  </si>
  <si>
    <t>21110</t>
  </si>
  <si>
    <t>Мероприятия, направленные на развитие образования в Республике Татарстан</t>
  </si>
  <si>
    <t>400</t>
  </si>
  <si>
    <t>Капитальные вложения в объекты государственной (муниципальной) собственности</t>
  </si>
  <si>
    <t>Физическая культура</t>
  </si>
  <si>
    <t>от "12" мая 2017 г.  №163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</si>
</sst>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00"/>
    <numFmt numFmtId="174" formatCode="00"/>
    <numFmt numFmtId="175" formatCode="0.0"/>
    <numFmt numFmtId="176" formatCode="000.0"/>
    <numFmt numFmtId="177" formatCode="000.00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#,##0.000"/>
    <numFmt numFmtId="182" formatCode="#,##0.0000"/>
    <numFmt numFmtId="183" formatCode="#,##0.00000"/>
    <numFmt numFmtId="184" formatCode="0.0%"/>
  </numFmts>
  <fonts count="5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Arial Cyr"/>
      <family val="0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Arial Cyr"/>
      <family val="0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7" fillId="0" borderId="0" xfId="0" applyFont="1" applyAlignment="1">
      <alignment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172" fontId="50" fillId="0" borderId="0" xfId="0" applyNumberFormat="1" applyFont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173" fontId="47" fillId="0" borderId="0" xfId="0" applyNumberFormat="1" applyFont="1" applyAlignment="1">
      <alignment/>
    </xf>
    <xf numFmtId="172" fontId="47" fillId="0" borderId="0" xfId="0" applyNumberFormat="1" applyFont="1" applyAlignment="1">
      <alignment/>
    </xf>
    <xf numFmtId="0" fontId="52" fillId="0" borderId="0" xfId="0" applyFont="1" applyAlignment="1">
      <alignment horizontal="center"/>
    </xf>
    <xf numFmtId="172" fontId="48" fillId="0" borderId="0" xfId="0" applyNumberFormat="1" applyFont="1" applyFill="1" applyBorder="1" applyAlignment="1">
      <alignment/>
    </xf>
    <xf numFmtId="0" fontId="53" fillId="32" borderId="10" xfId="0" applyFont="1" applyFill="1" applyBorder="1" applyAlignment="1">
      <alignment horizontal="center" vertical="center" wrapText="1"/>
    </xf>
    <xf numFmtId="0" fontId="53" fillId="32" borderId="11" xfId="0" applyFont="1" applyFill="1" applyBorder="1" applyAlignment="1">
      <alignment horizontal="center" vertical="center" wrapText="1"/>
    </xf>
    <xf numFmtId="0" fontId="54" fillId="32" borderId="12" xfId="0" applyFont="1" applyFill="1" applyBorder="1" applyAlignment="1">
      <alignment horizontal="justify" vertical="center" wrapText="1"/>
    </xf>
    <xf numFmtId="174" fontId="54" fillId="32" borderId="13" xfId="0" applyNumberFormat="1" applyFont="1" applyFill="1" applyBorder="1" applyAlignment="1">
      <alignment horizontal="center" vertical="center" wrapText="1"/>
    </xf>
    <xf numFmtId="174" fontId="55" fillId="32" borderId="13" xfId="0" applyNumberFormat="1" applyFont="1" applyFill="1" applyBorder="1" applyAlignment="1">
      <alignment horizontal="center" vertical="center"/>
    </xf>
    <xf numFmtId="0" fontId="55" fillId="32" borderId="13" xfId="0" applyFont="1" applyFill="1" applyBorder="1" applyAlignment="1">
      <alignment horizontal="center" vertical="center"/>
    </xf>
    <xf numFmtId="0" fontId="55" fillId="32" borderId="14" xfId="0" applyFont="1" applyFill="1" applyBorder="1" applyAlignment="1">
      <alignment horizontal="center" vertical="center"/>
    </xf>
    <xf numFmtId="173" fontId="55" fillId="32" borderId="14" xfId="0" applyNumberFormat="1" applyFont="1" applyFill="1" applyBorder="1" applyAlignment="1">
      <alignment horizontal="center" vertical="center"/>
    </xf>
    <xf numFmtId="0" fontId="53" fillId="0" borderId="15" xfId="0" applyFont="1" applyBorder="1" applyAlignment="1">
      <alignment horizontal="justify" vertical="center" wrapText="1"/>
    </xf>
    <xf numFmtId="174" fontId="53" fillId="0" borderId="11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173" fontId="53" fillId="0" borderId="16" xfId="0" applyNumberFormat="1" applyFont="1" applyBorder="1" applyAlignment="1">
      <alignment horizontal="center" vertical="center" wrapText="1"/>
    </xf>
    <xf numFmtId="0" fontId="53" fillId="0" borderId="15" xfId="0" applyNumberFormat="1" applyFont="1" applyFill="1" applyBorder="1" applyAlignment="1">
      <alignment horizontal="justify" vertical="center" wrapText="1"/>
    </xf>
    <xf numFmtId="0" fontId="53" fillId="0" borderId="11" xfId="0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Border="1" applyAlignment="1">
      <alignment horizontal="center" vertical="center" wrapText="1"/>
    </xf>
    <xf numFmtId="49" fontId="53" fillId="0" borderId="16" xfId="0" applyNumberFormat="1" applyFont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174" fontId="53" fillId="0" borderId="11" xfId="0" applyNumberFormat="1" applyFont="1" applyFill="1" applyBorder="1" applyAlignment="1">
      <alignment horizontal="center" vertical="center" wrapText="1"/>
    </xf>
    <xf numFmtId="0" fontId="53" fillId="0" borderId="15" xfId="0" applyNumberFormat="1" applyFont="1" applyFill="1" applyBorder="1" applyAlignment="1">
      <alignment horizontal="left" wrapText="1"/>
    </xf>
    <xf numFmtId="0" fontId="53" fillId="0" borderId="15" xfId="0" applyFont="1" applyFill="1" applyBorder="1" applyAlignment="1">
      <alignment horizontal="justify" vertical="center" wrapText="1"/>
    </xf>
    <xf numFmtId="173" fontId="53" fillId="0" borderId="16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Fill="1" applyAlignment="1">
      <alignment/>
    </xf>
    <xf numFmtId="49" fontId="53" fillId="0" borderId="16" xfId="0" applyNumberFormat="1" applyFont="1" applyFill="1" applyBorder="1" applyAlignment="1">
      <alignment horizontal="center" vertical="center" wrapText="1"/>
    </xf>
    <xf numFmtId="0" fontId="53" fillId="33" borderId="15" xfId="0" applyNumberFormat="1" applyFont="1" applyFill="1" applyBorder="1" applyAlignment="1">
      <alignment horizontal="justify" vertical="center" wrapText="1"/>
    </xf>
    <xf numFmtId="0" fontId="53" fillId="33" borderId="11" xfId="0" applyFont="1" applyFill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horizontal="center" vertical="center" wrapText="1"/>
    </xf>
    <xf numFmtId="174" fontId="53" fillId="33" borderId="11" xfId="0" applyNumberFormat="1" applyFont="1" applyFill="1" applyBorder="1" applyAlignment="1">
      <alignment horizontal="center" vertical="center" wrapText="1"/>
    </xf>
    <xf numFmtId="173" fontId="53" fillId="33" borderId="16" xfId="0" applyNumberFormat="1" applyFont="1" applyFill="1" applyBorder="1" applyAlignment="1">
      <alignment horizontal="center" vertical="center" wrapText="1"/>
    </xf>
    <xf numFmtId="49" fontId="53" fillId="0" borderId="15" xfId="0" applyNumberFormat="1" applyFont="1" applyFill="1" applyBorder="1" applyAlignment="1">
      <alignment horizontal="justify" vertical="center" wrapText="1"/>
    </xf>
    <xf numFmtId="0" fontId="53" fillId="0" borderId="12" xfId="0" applyNumberFormat="1" applyFont="1" applyFill="1" applyBorder="1" applyAlignment="1">
      <alignment horizontal="justify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53" fillId="34" borderId="15" xfId="0" applyNumberFormat="1" applyFont="1" applyFill="1" applyBorder="1" applyAlignment="1">
      <alignment horizontal="justify" vertical="center" wrapText="1"/>
    </xf>
    <xf numFmtId="0" fontId="54" fillId="32" borderId="15" xfId="0" applyNumberFormat="1" applyFont="1" applyFill="1" applyBorder="1" applyAlignment="1">
      <alignment horizontal="justify" vertical="center" wrapText="1"/>
    </xf>
    <xf numFmtId="49" fontId="54" fillId="32" borderId="11" xfId="0" applyNumberFormat="1" applyFont="1" applyFill="1" applyBorder="1" applyAlignment="1">
      <alignment horizontal="center" vertical="center" wrapText="1"/>
    </xf>
    <xf numFmtId="0" fontId="54" fillId="32" borderId="11" xfId="0" applyFont="1" applyFill="1" applyBorder="1" applyAlignment="1">
      <alignment horizontal="center" vertical="center" wrapText="1"/>
    </xf>
    <xf numFmtId="0" fontId="54" fillId="32" borderId="15" xfId="0" applyFont="1" applyFill="1" applyBorder="1" applyAlignment="1">
      <alignment horizontal="justify" vertical="center" wrapText="1"/>
    </xf>
    <xf numFmtId="174" fontId="54" fillId="32" borderId="11" xfId="0" applyNumberFormat="1" applyFont="1" applyFill="1" applyBorder="1" applyAlignment="1">
      <alignment horizontal="center" vertical="center" wrapText="1"/>
    </xf>
    <xf numFmtId="0" fontId="54" fillId="32" borderId="16" xfId="0" applyFont="1" applyFill="1" applyBorder="1" applyAlignment="1">
      <alignment horizontal="center" vertical="center" wrapText="1"/>
    </xf>
    <xf numFmtId="173" fontId="54" fillId="32" borderId="16" xfId="0" applyNumberFormat="1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3" fillId="0" borderId="12" xfId="0" applyNumberFormat="1" applyFont="1" applyFill="1" applyBorder="1" applyAlignment="1">
      <alignment horizontal="left" wrapText="1"/>
    </xf>
    <xf numFmtId="0" fontId="53" fillId="34" borderId="13" xfId="0" applyFont="1" applyFill="1" applyBorder="1" applyAlignment="1">
      <alignment horizontal="center" vertical="center" wrapText="1"/>
    </xf>
    <xf numFmtId="49" fontId="53" fillId="34" borderId="13" xfId="0" applyNumberFormat="1" applyFont="1" applyFill="1" applyBorder="1" applyAlignment="1">
      <alignment horizontal="center" vertical="center" wrapText="1"/>
    </xf>
    <xf numFmtId="174" fontId="54" fillId="32" borderId="11" xfId="0" applyNumberFormat="1" applyFont="1" applyFill="1" applyBorder="1" applyAlignment="1">
      <alignment horizontal="center" vertical="center"/>
    </xf>
    <xf numFmtId="0" fontId="54" fillId="32" borderId="11" xfId="0" applyFont="1" applyFill="1" applyBorder="1" applyAlignment="1">
      <alignment horizontal="center" vertical="center"/>
    </xf>
    <xf numFmtId="0" fontId="54" fillId="32" borderId="16" xfId="0" applyFont="1" applyFill="1" applyBorder="1" applyAlignment="1">
      <alignment horizontal="center" vertical="center"/>
    </xf>
    <xf numFmtId="173" fontId="54" fillId="32" borderId="16" xfId="0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justify" vertical="center" wrapText="1"/>
    </xf>
    <xf numFmtId="174" fontId="53" fillId="33" borderId="11" xfId="0" applyNumberFormat="1" applyFont="1" applyFill="1" applyBorder="1" applyAlignment="1">
      <alignment horizontal="center" vertical="center"/>
    </xf>
    <xf numFmtId="49" fontId="53" fillId="33" borderId="11" xfId="0" applyNumberFormat="1" applyFont="1" applyFill="1" applyBorder="1" applyAlignment="1">
      <alignment horizontal="center" vertical="center"/>
    </xf>
    <xf numFmtId="174" fontId="53" fillId="0" borderId="11" xfId="0" applyNumberFormat="1" applyFont="1" applyFill="1" applyBorder="1" applyAlignment="1">
      <alignment horizontal="center" vertical="center"/>
    </xf>
    <xf numFmtId="0" fontId="47" fillId="33" borderId="0" xfId="0" applyFont="1" applyFill="1" applyAlignment="1">
      <alignment/>
    </xf>
    <xf numFmtId="172" fontId="47" fillId="0" borderId="0" xfId="0" applyNumberFormat="1" applyFont="1" applyFill="1" applyAlignment="1">
      <alignment/>
    </xf>
    <xf numFmtId="0" fontId="53" fillId="33" borderId="15" xfId="0" applyNumberFormat="1" applyFont="1" applyFill="1" applyBorder="1" applyAlignment="1">
      <alignment horizontal="left" wrapText="1"/>
    </xf>
    <xf numFmtId="0" fontId="47" fillId="34" borderId="0" xfId="0" applyFont="1" applyFill="1" applyAlignment="1">
      <alignment/>
    </xf>
    <xf numFmtId="49" fontId="53" fillId="34" borderId="11" xfId="0" applyNumberFormat="1" applyFont="1" applyFill="1" applyBorder="1" applyAlignment="1">
      <alignment horizontal="center" vertical="center"/>
    </xf>
    <xf numFmtId="49" fontId="53" fillId="0" borderId="11" xfId="0" applyNumberFormat="1" applyFont="1" applyFill="1" applyBorder="1" applyAlignment="1">
      <alignment horizontal="center" vertical="center"/>
    </xf>
    <xf numFmtId="0" fontId="52" fillId="32" borderId="15" xfId="0" applyFont="1" applyFill="1" applyBorder="1" applyAlignment="1">
      <alignment horizontal="justify" vertical="center" wrapText="1"/>
    </xf>
    <xf numFmtId="174" fontId="52" fillId="32" borderId="11" xfId="0" applyNumberFormat="1" applyFont="1" applyFill="1" applyBorder="1" applyAlignment="1">
      <alignment horizontal="center" vertical="center" wrapText="1"/>
    </xf>
    <xf numFmtId="0" fontId="52" fillId="32" borderId="11" xfId="0" applyFont="1" applyFill="1" applyBorder="1" applyAlignment="1">
      <alignment horizontal="center" vertical="center" wrapText="1"/>
    </xf>
    <xf numFmtId="0" fontId="52" fillId="32" borderId="16" xfId="0" applyFont="1" applyFill="1" applyBorder="1" applyAlignment="1">
      <alignment horizontal="center" vertical="center" wrapText="1"/>
    </xf>
    <xf numFmtId="173" fontId="52" fillId="32" borderId="16" xfId="0" applyNumberFormat="1" applyFont="1" applyFill="1" applyBorder="1" applyAlignment="1">
      <alignment horizontal="center" vertical="center" wrapText="1"/>
    </xf>
    <xf numFmtId="4" fontId="53" fillId="0" borderId="15" xfId="0" applyNumberFormat="1" applyFont="1" applyFill="1" applyBorder="1" applyAlignment="1">
      <alignment horizontal="justify" vertical="center" wrapText="1"/>
    </xf>
    <xf numFmtId="174" fontId="53" fillId="0" borderId="11" xfId="0" applyNumberFormat="1" applyFont="1" applyBorder="1" applyAlignment="1">
      <alignment horizontal="center" vertical="center"/>
    </xf>
    <xf numFmtId="173" fontId="53" fillId="0" borderId="16" xfId="0" applyNumberFormat="1" applyFont="1" applyBorder="1" applyAlignment="1">
      <alignment horizontal="center" vertical="center"/>
    </xf>
    <xf numFmtId="173" fontId="53" fillId="0" borderId="16" xfId="0" applyNumberFormat="1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/>
    </xf>
    <xf numFmtId="0" fontId="52" fillId="32" borderId="17" xfId="0" applyFont="1" applyFill="1" applyBorder="1" applyAlignment="1">
      <alignment horizontal="left" wrapText="1"/>
    </xf>
    <xf numFmtId="0" fontId="52" fillId="32" borderId="18" xfId="0" applyFont="1" applyFill="1" applyBorder="1" applyAlignment="1">
      <alignment horizontal="center" vertical="center" wrapText="1"/>
    </xf>
    <xf numFmtId="0" fontId="52" fillId="32" borderId="19" xfId="0" applyFont="1" applyFill="1" applyBorder="1" applyAlignment="1">
      <alignment horizontal="center" vertical="center" wrapText="1"/>
    </xf>
    <xf numFmtId="173" fontId="52" fillId="32" borderId="19" xfId="0" applyNumberFormat="1" applyFont="1" applyFill="1" applyBorder="1" applyAlignment="1">
      <alignment horizontal="center" vertical="center" wrapText="1"/>
    </xf>
    <xf numFmtId="4" fontId="52" fillId="32" borderId="20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Alignment="1">
      <alignment horizontal="center"/>
    </xf>
    <xf numFmtId="172" fontId="47" fillId="0" borderId="0" xfId="0" applyNumberFormat="1" applyFont="1" applyFill="1" applyAlignment="1">
      <alignment horizontal="center"/>
    </xf>
    <xf numFmtId="0" fontId="2" fillId="0" borderId="15" xfId="0" applyNumberFormat="1" applyFont="1" applyFill="1" applyBorder="1" applyAlignment="1">
      <alignment horizontal="left" wrapText="1"/>
    </xf>
    <xf numFmtId="172" fontId="54" fillId="32" borderId="21" xfId="0" applyNumberFormat="1" applyFont="1" applyFill="1" applyBorder="1" applyAlignment="1">
      <alignment horizontal="center" vertical="center"/>
    </xf>
    <xf numFmtId="172" fontId="53" fillId="0" borderId="22" xfId="0" applyNumberFormat="1" applyFont="1" applyFill="1" applyBorder="1" applyAlignment="1">
      <alignment horizontal="center" vertical="center" wrapText="1"/>
    </xf>
    <xf numFmtId="172" fontId="53" fillId="33" borderId="22" xfId="0" applyNumberFormat="1" applyFont="1" applyFill="1" applyBorder="1" applyAlignment="1">
      <alignment horizontal="center" vertical="center" wrapText="1"/>
    </xf>
    <xf numFmtId="172" fontId="53" fillId="0" borderId="22" xfId="0" applyNumberFormat="1" applyFont="1" applyFill="1" applyBorder="1" applyAlignment="1">
      <alignment horizontal="center" vertical="center"/>
    </xf>
    <xf numFmtId="172" fontId="53" fillId="0" borderId="21" xfId="0" applyNumberFormat="1" applyFont="1" applyFill="1" applyBorder="1" applyAlignment="1">
      <alignment horizontal="center" vertical="center" wrapText="1"/>
    </xf>
    <xf numFmtId="172" fontId="54" fillId="32" borderId="22" xfId="0" applyNumberFormat="1" applyFont="1" applyFill="1" applyBorder="1" applyAlignment="1">
      <alignment horizontal="center" vertical="center" wrapText="1"/>
    </xf>
    <xf numFmtId="172" fontId="53" fillId="34" borderId="21" xfId="0" applyNumberFormat="1" applyFont="1" applyFill="1" applyBorder="1" applyAlignment="1">
      <alignment horizontal="center" vertical="center" wrapText="1"/>
    </xf>
    <xf numFmtId="172" fontId="54" fillId="32" borderId="22" xfId="0" applyNumberFormat="1" applyFont="1" applyFill="1" applyBorder="1" applyAlignment="1">
      <alignment horizontal="center" vertical="center"/>
    </xf>
    <xf numFmtId="172" fontId="53" fillId="0" borderId="22" xfId="0" applyNumberFormat="1" applyFont="1" applyBorder="1" applyAlignment="1">
      <alignment horizontal="center" vertical="center" wrapText="1"/>
    </xf>
    <xf numFmtId="172" fontId="52" fillId="32" borderId="22" xfId="0" applyNumberFormat="1" applyFont="1" applyFill="1" applyBorder="1" applyAlignment="1">
      <alignment horizontal="center" vertical="center" wrapText="1"/>
    </xf>
    <xf numFmtId="172" fontId="53" fillId="0" borderId="22" xfId="0" applyNumberFormat="1" applyFont="1" applyBorder="1" applyAlignment="1">
      <alignment horizontal="center" vertical="center"/>
    </xf>
    <xf numFmtId="0" fontId="53" fillId="32" borderId="23" xfId="0" applyFont="1" applyFill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32" borderId="25" xfId="0" applyFont="1" applyFill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3" fillId="32" borderId="27" xfId="0" applyFont="1" applyFill="1" applyBorder="1" applyAlignment="1">
      <alignment horizontal="center" vertical="center"/>
    </xf>
    <xf numFmtId="0" fontId="53" fillId="32" borderId="28" xfId="0" applyFont="1" applyFill="1" applyBorder="1" applyAlignment="1">
      <alignment horizontal="center" vertical="center"/>
    </xf>
    <xf numFmtId="0" fontId="53" fillId="32" borderId="29" xfId="0" applyFont="1" applyFill="1" applyBorder="1" applyAlignment="1">
      <alignment horizontal="center" vertical="center"/>
    </xf>
    <xf numFmtId="173" fontId="53" fillId="32" borderId="25" xfId="0" applyNumberFormat="1" applyFont="1" applyFill="1" applyBorder="1" applyAlignment="1">
      <alignment horizontal="center" vertical="center"/>
    </xf>
    <xf numFmtId="173" fontId="53" fillId="0" borderId="26" xfId="0" applyNumberFormat="1" applyFont="1" applyBorder="1" applyAlignment="1">
      <alignment horizontal="center" vertical="center"/>
    </xf>
    <xf numFmtId="172" fontId="53" fillId="32" borderId="30" xfId="0" applyNumberFormat="1" applyFont="1" applyFill="1" applyBorder="1" applyAlignment="1">
      <alignment horizontal="center" vertical="center" wrapText="1"/>
    </xf>
    <xf numFmtId="172" fontId="53" fillId="0" borderId="31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3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T405"/>
  <sheetViews>
    <sheetView tabSelected="1" zoomScalePageLayoutView="0" workbookViewId="0" topLeftCell="A1">
      <selection activeCell="F4" sqref="F4"/>
    </sheetView>
  </sheetViews>
  <sheetFormatPr defaultColWidth="9.125" defaultRowHeight="12.75"/>
  <cols>
    <col min="1" max="1" width="60.625" style="1" customWidth="1"/>
    <col min="2" max="2" width="6.125" style="2" customWidth="1"/>
    <col min="3" max="3" width="6.50390625" style="2" customWidth="1"/>
    <col min="4" max="4" width="17.50390625" style="2" customWidth="1"/>
    <col min="5" max="5" width="9.00390625" style="2" customWidth="1"/>
    <col min="6" max="6" width="13.50390625" style="2" customWidth="1"/>
    <col min="7" max="7" width="10.375" style="2" customWidth="1"/>
    <col min="8" max="8" width="5.375" style="10" customWidth="1"/>
    <col min="9" max="9" width="15.00390625" style="11" customWidth="1"/>
    <col min="10" max="10" width="15.00390625" style="6" customWidth="1"/>
    <col min="11" max="11" width="9.125" style="6" customWidth="1"/>
    <col min="12" max="16384" width="9.125" style="2" customWidth="1"/>
  </cols>
  <sheetData>
    <row r="1" spans="3:9" ht="18">
      <c r="C1" s="3"/>
      <c r="E1" s="3"/>
      <c r="F1" s="4" t="s">
        <v>81</v>
      </c>
      <c r="H1" s="3"/>
      <c r="I1" s="5"/>
    </row>
    <row r="2" spans="3:9" ht="18">
      <c r="C2" s="7"/>
      <c r="E2" s="7"/>
      <c r="F2" s="8" t="s">
        <v>39</v>
      </c>
      <c r="H2" s="7"/>
      <c r="I2" s="5"/>
    </row>
    <row r="3" spans="3:9" ht="18">
      <c r="C3" s="7"/>
      <c r="E3" s="7"/>
      <c r="F3" s="8" t="s">
        <v>0</v>
      </c>
      <c r="H3" s="7"/>
      <c r="I3" s="5"/>
    </row>
    <row r="4" spans="3:9" ht="18">
      <c r="C4" s="7"/>
      <c r="D4" s="7"/>
      <c r="E4" s="7"/>
      <c r="F4" s="8" t="s">
        <v>313</v>
      </c>
      <c r="H4" s="7"/>
      <c r="I4" s="5"/>
    </row>
    <row r="5" ht="17.25">
      <c r="F5" s="9"/>
    </row>
    <row r="6" ht="18">
      <c r="F6" s="8" t="s">
        <v>242</v>
      </c>
    </row>
    <row r="7" ht="18">
      <c r="F7" s="8"/>
    </row>
    <row r="8" spans="1:9" ht="18" customHeight="1">
      <c r="A8" s="116" t="s">
        <v>40</v>
      </c>
      <c r="B8" s="116"/>
      <c r="C8" s="116"/>
      <c r="D8" s="116"/>
      <c r="E8" s="116"/>
      <c r="F8" s="116"/>
      <c r="G8" s="116"/>
      <c r="H8" s="116"/>
      <c r="I8" s="116"/>
    </row>
    <row r="9" spans="1:9" ht="18" customHeight="1">
      <c r="A9" s="116" t="s">
        <v>41</v>
      </c>
      <c r="B9" s="116"/>
      <c r="C9" s="116"/>
      <c r="D9" s="116"/>
      <c r="E9" s="116"/>
      <c r="F9" s="116"/>
      <c r="G9" s="116"/>
      <c r="H9" s="116"/>
      <c r="I9" s="116"/>
    </row>
    <row r="10" spans="1:9" ht="18" customHeight="1">
      <c r="A10" s="116" t="s">
        <v>170</v>
      </c>
      <c r="B10" s="116"/>
      <c r="C10" s="116"/>
      <c r="D10" s="116"/>
      <c r="E10" s="116"/>
      <c r="F10" s="116"/>
      <c r="G10" s="116"/>
      <c r="H10" s="116"/>
      <c r="I10" s="116"/>
    </row>
    <row r="11" spans="1:9" ht="16.5" customHeight="1">
      <c r="A11" s="116" t="s">
        <v>171</v>
      </c>
      <c r="B11" s="116"/>
      <c r="C11" s="116"/>
      <c r="D11" s="116"/>
      <c r="E11" s="116"/>
      <c r="F11" s="116"/>
      <c r="G11" s="116"/>
      <c r="H11" s="116"/>
      <c r="I11" s="116"/>
    </row>
    <row r="12" spans="1:9" ht="16.5" customHeight="1">
      <c r="A12" s="116" t="s">
        <v>226</v>
      </c>
      <c r="B12" s="116"/>
      <c r="C12" s="116"/>
      <c r="D12" s="116"/>
      <c r="E12" s="116"/>
      <c r="F12" s="116"/>
      <c r="G12" s="116"/>
      <c r="H12" s="116"/>
      <c r="I12" s="116"/>
    </row>
    <row r="13" spans="1:9" ht="16.5" customHeight="1">
      <c r="A13" s="12"/>
      <c r="B13" s="12"/>
      <c r="C13" s="12"/>
      <c r="D13" s="12"/>
      <c r="E13" s="12"/>
      <c r="F13" s="12"/>
      <c r="G13" s="12"/>
      <c r="H13" s="12"/>
      <c r="I13" s="12"/>
    </row>
    <row r="14" spans="1:9" ht="15" customHeight="1" thickBot="1">
      <c r="A14" s="117"/>
      <c r="B14" s="117"/>
      <c r="C14" s="117"/>
      <c r="D14" s="117"/>
      <c r="E14" s="117"/>
      <c r="F14" s="117"/>
      <c r="G14" s="117"/>
      <c r="H14" s="117"/>
      <c r="I14" s="13" t="s">
        <v>1</v>
      </c>
    </row>
    <row r="15" spans="1:9" ht="27.75" customHeight="1">
      <c r="A15" s="105" t="s">
        <v>2</v>
      </c>
      <c r="B15" s="107" t="s">
        <v>3</v>
      </c>
      <c r="C15" s="107" t="s">
        <v>84</v>
      </c>
      <c r="D15" s="109" t="s">
        <v>85</v>
      </c>
      <c r="E15" s="110"/>
      <c r="F15" s="110"/>
      <c r="G15" s="111"/>
      <c r="H15" s="112" t="s">
        <v>4</v>
      </c>
      <c r="I15" s="114" t="s">
        <v>225</v>
      </c>
    </row>
    <row r="16" spans="1:9" ht="62.25" customHeight="1" thickBot="1">
      <c r="A16" s="106"/>
      <c r="B16" s="108"/>
      <c r="C16" s="108"/>
      <c r="D16" s="14" t="s">
        <v>86</v>
      </c>
      <c r="E16" s="14" t="s">
        <v>87</v>
      </c>
      <c r="F16" s="15" t="s">
        <v>227</v>
      </c>
      <c r="G16" s="14" t="s">
        <v>88</v>
      </c>
      <c r="H16" s="113"/>
      <c r="I16" s="115"/>
    </row>
    <row r="17" spans="1:9" ht="18.75" customHeight="1">
      <c r="A17" s="16" t="s">
        <v>5</v>
      </c>
      <c r="B17" s="17">
        <v>1</v>
      </c>
      <c r="C17" s="18"/>
      <c r="D17" s="19"/>
      <c r="E17" s="20"/>
      <c r="F17" s="20"/>
      <c r="G17" s="20"/>
      <c r="H17" s="21"/>
      <c r="I17" s="94">
        <f>I18+I24+I30+I51+I57+I61</f>
        <v>89455.26</v>
      </c>
    </row>
    <row r="18" spans="1:9" ht="34.5" customHeight="1">
      <c r="A18" s="22" t="s">
        <v>42</v>
      </c>
      <c r="B18" s="23">
        <v>1</v>
      </c>
      <c r="C18" s="23">
        <v>2</v>
      </c>
      <c r="D18" s="24"/>
      <c r="E18" s="25"/>
      <c r="F18" s="25"/>
      <c r="G18" s="25"/>
      <c r="H18" s="26"/>
      <c r="I18" s="95">
        <f>I19</f>
        <v>2457.23</v>
      </c>
    </row>
    <row r="19" spans="1:253" ht="15">
      <c r="A19" s="27" t="s">
        <v>190</v>
      </c>
      <c r="B19" s="28" t="s">
        <v>6</v>
      </c>
      <c r="C19" s="28" t="s">
        <v>7</v>
      </c>
      <c r="D19" s="28">
        <v>99</v>
      </c>
      <c r="E19" s="29" t="s">
        <v>90</v>
      </c>
      <c r="F19" s="29" t="s">
        <v>91</v>
      </c>
      <c r="G19" s="29" t="s">
        <v>93</v>
      </c>
      <c r="H19" s="28"/>
      <c r="I19" s="95">
        <f>I20+I22</f>
        <v>2457.23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</row>
    <row r="20" spans="1:9" ht="15">
      <c r="A20" s="22" t="s">
        <v>8</v>
      </c>
      <c r="B20" s="23">
        <v>1</v>
      </c>
      <c r="C20" s="23">
        <v>2</v>
      </c>
      <c r="D20" s="30" t="s">
        <v>89</v>
      </c>
      <c r="E20" s="31" t="s">
        <v>90</v>
      </c>
      <c r="F20" s="31" t="s">
        <v>91</v>
      </c>
      <c r="G20" s="31" t="s">
        <v>92</v>
      </c>
      <c r="H20" s="26"/>
      <c r="I20" s="95">
        <f>I21</f>
        <v>2043.43</v>
      </c>
    </row>
    <row r="21" spans="1:9" ht="62.25" customHeight="1">
      <c r="A21" s="27" t="s">
        <v>63</v>
      </c>
      <c r="B21" s="28" t="s">
        <v>6</v>
      </c>
      <c r="C21" s="28" t="s">
        <v>7</v>
      </c>
      <c r="D21" s="30" t="s">
        <v>89</v>
      </c>
      <c r="E21" s="31" t="s">
        <v>90</v>
      </c>
      <c r="F21" s="31" t="s">
        <v>91</v>
      </c>
      <c r="G21" s="31" t="s">
        <v>92</v>
      </c>
      <c r="H21" s="28">
        <v>100</v>
      </c>
      <c r="I21" s="95">
        <f>1567.95+475.48</f>
        <v>2043.43</v>
      </c>
    </row>
    <row r="22" spans="1:9" ht="57" customHeight="1">
      <c r="A22" s="27" t="s">
        <v>253</v>
      </c>
      <c r="B22" s="28" t="s">
        <v>6</v>
      </c>
      <c r="C22" s="28" t="s">
        <v>7</v>
      </c>
      <c r="D22" s="30" t="s">
        <v>89</v>
      </c>
      <c r="E22" s="31" t="s">
        <v>90</v>
      </c>
      <c r="F22" s="31" t="s">
        <v>91</v>
      </c>
      <c r="G22" s="31" t="s">
        <v>252</v>
      </c>
      <c r="H22" s="32"/>
      <c r="I22" s="95">
        <f>I23</f>
        <v>413.8</v>
      </c>
    </row>
    <row r="23" spans="1:9" ht="21.75" customHeight="1">
      <c r="A23" s="27" t="s">
        <v>68</v>
      </c>
      <c r="B23" s="28" t="s">
        <v>6</v>
      </c>
      <c r="C23" s="28" t="s">
        <v>7</v>
      </c>
      <c r="D23" s="30" t="s">
        <v>89</v>
      </c>
      <c r="E23" s="31" t="s">
        <v>90</v>
      </c>
      <c r="F23" s="31" t="s">
        <v>91</v>
      </c>
      <c r="G23" s="31" t="s">
        <v>252</v>
      </c>
      <c r="H23" s="32">
        <v>500</v>
      </c>
      <c r="I23" s="95">
        <v>413.8</v>
      </c>
    </row>
    <row r="24" spans="1:9" ht="46.5">
      <c r="A24" s="22" t="s">
        <v>29</v>
      </c>
      <c r="B24" s="23">
        <v>1</v>
      </c>
      <c r="C24" s="23">
        <v>3</v>
      </c>
      <c r="D24" s="30"/>
      <c r="E24" s="31"/>
      <c r="F24" s="31"/>
      <c r="G24" s="31"/>
      <c r="H24" s="26"/>
      <c r="I24" s="95">
        <f>I25</f>
        <v>20783.72</v>
      </c>
    </row>
    <row r="25" spans="1:9" ht="15">
      <c r="A25" s="27" t="s">
        <v>190</v>
      </c>
      <c r="B25" s="23">
        <v>1</v>
      </c>
      <c r="C25" s="23">
        <v>3</v>
      </c>
      <c r="D25" s="30" t="s">
        <v>89</v>
      </c>
      <c r="E25" s="31" t="s">
        <v>90</v>
      </c>
      <c r="F25" s="31" t="s">
        <v>91</v>
      </c>
      <c r="G25" s="31" t="s">
        <v>93</v>
      </c>
      <c r="H25" s="26"/>
      <c r="I25" s="95">
        <f>I26</f>
        <v>20783.72</v>
      </c>
    </row>
    <row r="26" spans="1:9" ht="15">
      <c r="A26" s="22" t="s">
        <v>10</v>
      </c>
      <c r="B26" s="23">
        <v>1</v>
      </c>
      <c r="C26" s="23">
        <v>3</v>
      </c>
      <c r="D26" s="30" t="s">
        <v>89</v>
      </c>
      <c r="E26" s="31" t="s">
        <v>90</v>
      </c>
      <c r="F26" s="31" t="s">
        <v>91</v>
      </c>
      <c r="G26" s="31" t="s">
        <v>94</v>
      </c>
      <c r="H26" s="26"/>
      <c r="I26" s="95">
        <f>I28+I27+I29</f>
        <v>20783.72</v>
      </c>
    </row>
    <row r="27" spans="1:9" s="6" customFormat="1" ht="62.25" customHeight="1">
      <c r="A27" s="27" t="s">
        <v>63</v>
      </c>
      <c r="B27" s="28" t="s">
        <v>6</v>
      </c>
      <c r="C27" s="28" t="s">
        <v>9</v>
      </c>
      <c r="D27" s="28">
        <v>99</v>
      </c>
      <c r="E27" s="29">
        <v>0</v>
      </c>
      <c r="F27" s="29" t="s">
        <v>91</v>
      </c>
      <c r="G27" s="29" t="s">
        <v>94</v>
      </c>
      <c r="H27" s="28">
        <v>100</v>
      </c>
      <c r="I27" s="95">
        <f>7852.31+459.65+2358.71</f>
        <v>10670.670000000002</v>
      </c>
    </row>
    <row r="28" spans="1:9" s="6" customFormat="1" ht="30.75">
      <c r="A28" s="27" t="s">
        <v>64</v>
      </c>
      <c r="B28" s="28" t="s">
        <v>6</v>
      </c>
      <c r="C28" s="28" t="s">
        <v>9</v>
      </c>
      <c r="D28" s="28">
        <v>99</v>
      </c>
      <c r="E28" s="29">
        <v>0</v>
      </c>
      <c r="F28" s="29" t="s">
        <v>91</v>
      </c>
      <c r="G28" s="29" t="s">
        <v>94</v>
      </c>
      <c r="H28" s="28">
        <v>200</v>
      </c>
      <c r="I28" s="95">
        <v>9875.05</v>
      </c>
    </row>
    <row r="29" spans="1:9" s="6" customFormat="1" ht="15">
      <c r="A29" s="27" t="s">
        <v>66</v>
      </c>
      <c r="B29" s="28" t="s">
        <v>6</v>
      </c>
      <c r="C29" s="28" t="s">
        <v>9</v>
      </c>
      <c r="D29" s="28">
        <v>99</v>
      </c>
      <c r="E29" s="29">
        <v>0</v>
      </c>
      <c r="F29" s="29" t="s">
        <v>91</v>
      </c>
      <c r="G29" s="29" t="s">
        <v>94</v>
      </c>
      <c r="H29" s="28">
        <v>800</v>
      </c>
      <c r="I29" s="95">
        <v>238</v>
      </c>
    </row>
    <row r="30" spans="1:9" s="6" customFormat="1" ht="30.75">
      <c r="A30" s="27" t="s">
        <v>97</v>
      </c>
      <c r="B30" s="28" t="s">
        <v>6</v>
      </c>
      <c r="C30" s="33">
        <v>4</v>
      </c>
      <c r="D30" s="28"/>
      <c r="E30" s="29"/>
      <c r="F30" s="29"/>
      <c r="G30" s="29"/>
      <c r="H30" s="28"/>
      <c r="I30" s="96">
        <f>I31+I33+I41+I39-0.02</f>
        <v>23886.209999999995</v>
      </c>
    </row>
    <row r="31" spans="1:9" s="6" customFormat="1" ht="30.75">
      <c r="A31" s="27" t="s">
        <v>13</v>
      </c>
      <c r="B31" s="28" t="s">
        <v>6</v>
      </c>
      <c r="C31" s="28" t="s">
        <v>55</v>
      </c>
      <c r="D31" s="29" t="s">
        <v>7</v>
      </c>
      <c r="E31" s="29" t="s">
        <v>95</v>
      </c>
      <c r="F31" s="29" t="s">
        <v>20</v>
      </c>
      <c r="G31" s="29" t="s">
        <v>96</v>
      </c>
      <c r="H31" s="28"/>
      <c r="I31" s="95">
        <f>I32</f>
        <v>257.6</v>
      </c>
    </row>
    <row r="32" spans="1:9" s="6" customFormat="1" ht="62.25" customHeight="1">
      <c r="A32" s="27" t="s">
        <v>63</v>
      </c>
      <c r="B32" s="28" t="s">
        <v>6</v>
      </c>
      <c r="C32" s="28" t="s">
        <v>55</v>
      </c>
      <c r="D32" s="29" t="s">
        <v>7</v>
      </c>
      <c r="E32" s="29" t="s">
        <v>95</v>
      </c>
      <c r="F32" s="29" t="s">
        <v>20</v>
      </c>
      <c r="G32" s="29" t="s">
        <v>96</v>
      </c>
      <c r="H32" s="28">
        <v>100</v>
      </c>
      <c r="I32" s="95">
        <f>197.6+60</f>
        <v>257.6</v>
      </c>
    </row>
    <row r="33" spans="1:9" s="6" customFormat="1" ht="46.5">
      <c r="A33" s="27" t="s">
        <v>243</v>
      </c>
      <c r="B33" s="28" t="s">
        <v>6</v>
      </c>
      <c r="C33" s="28" t="s">
        <v>55</v>
      </c>
      <c r="D33" s="29" t="s">
        <v>246</v>
      </c>
      <c r="E33" s="29" t="s">
        <v>90</v>
      </c>
      <c r="F33" s="29" t="s">
        <v>91</v>
      </c>
      <c r="G33" s="29" t="s">
        <v>93</v>
      </c>
      <c r="H33" s="28"/>
      <c r="I33" s="95">
        <f>I34</f>
        <v>160</v>
      </c>
    </row>
    <row r="34" spans="1:9" s="6" customFormat="1" ht="30.75">
      <c r="A34" s="27" t="s">
        <v>244</v>
      </c>
      <c r="B34" s="28" t="s">
        <v>6</v>
      </c>
      <c r="C34" s="28" t="s">
        <v>55</v>
      </c>
      <c r="D34" s="29" t="s">
        <v>246</v>
      </c>
      <c r="E34" s="29" t="s">
        <v>90</v>
      </c>
      <c r="F34" s="29" t="s">
        <v>6</v>
      </c>
      <c r="G34" s="29" t="s">
        <v>93</v>
      </c>
      <c r="H34" s="28"/>
      <c r="I34" s="95">
        <f>I35+I37</f>
        <v>160</v>
      </c>
    </row>
    <row r="35" spans="1:9" ht="30.75">
      <c r="A35" s="27" t="s">
        <v>245</v>
      </c>
      <c r="B35" s="28" t="s">
        <v>6</v>
      </c>
      <c r="C35" s="28" t="s">
        <v>55</v>
      </c>
      <c r="D35" s="29" t="s">
        <v>246</v>
      </c>
      <c r="E35" s="29" t="s">
        <v>90</v>
      </c>
      <c r="F35" s="29" t="s">
        <v>6</v>
      </c>
      <c r="G35" s="29" t="s">
        <v>247</v>
      </c>
      <c r="H35" s="28"/>
      <c r="I35" s="95">
        <f>I36</f>
        <v>10</v>
      </c>
    </row>
    <row r="36" spans="1:9" ht="30.75">
      <c r="A36" s="27" t="s">
        <v>64</v>
      </c>
      <c r="B36" s="28" t="s">
        <v>6</v>
      </c>
      <c r="C36" s="28" t="s">
        <v>55</v>
      </c>
      <c r="D36" s="29" t="s">
        <v>246</v>
      </c>
      <c r="E36" s="29" t="s">
        <v>90</v>
      </c>
      <c r="F36" s="29" t="s">
        <v>6</v>
      </c>
      <c r="G36" s="29" t="s">
        <v>247</v>
      </c>
      <c r="H36" s="28">
        <v>200</v>
      </c>
      <c r="I36" s="95">
        <v>10</v>
      </c>
    </row>
    <row r="37" spans="1:9" ht="21.75" customHeight="1">
      <c r="A37" s="27" t="s">
        <v>184</v>
      </c>
      <c r="B37" s="28" t="s">
        <v>6</v>
      </c>
      <c r="C37" s="28" t="s">
        <v>55</v>
      </c>
      <c r="D37" s="29" t="s">
        <v>246</v>
      </c>
      <c r="E37" s="29" t="s">
        <v>90</v>
      </c>
      <c r="F37" s="29" t="s">
        <v>6</v>
      </c>
      <c r="G37" s="29" t="s">
        <v>248</v>
      </c>
      <c r="H37" s="28"/>
      <c r="I37" s="95">
        <f>I38</f>
        <v>150</v>
      </c>
    </row>
    <row r="38" spans="1:9" ht="71.25" customHeight="1">
      <c r="A38" s="27" t="s">
        <v>63</v>
      </c>
      <c r="B38" s="28" t="s">
        <v>6</v>
      </c>
      <c r="C38" s="28" t="s">
        <v>55</v>
      </c>
      <c r="D38" s="29" t="s">
        <v>246</v>
      </c>
      <c r="E38" s="29" t="s">
        <v>90</v>
      </c>
      <c r="F38" s="29" t="s">
        <v>6</v>
      </c>
      <c r="G38" s="29" t="s">
        <v>248</v>
      </c>
      <c r="H38" s="28">
        <v>100</v>
      </c>
      <c r="I38" s="95">
        <f>115.2+34.8</f>
        <v>150</v>
      </c>
    </row>
    <row r="39" spans="1:9" ht="46.5">
      <c r="A39" s="34" t="s">
        <v>220</v>
      </c>
      <c r="B39" s="33">
        <v>1</v>
      </c>
      <c r="C39" s="33">
        <v>4</v>
      </c>
      <c r="D39" s="28">
        <v>24</v>
      </c>
      <c r="E39" s="29" t="s">
        <v>111</v>
      </c>
      <c r="F39" s="29" t="s">
        <v>6</v>
      </c>
      <c r="G39" s="29" t="s">
        <v>221</v>
      </c>
      <c r="H39" s="28"/>
      <c r="I39" s="95">
        <f>I40</f>
        <v>1.71</v>
      </c>
    </row>
    <row r="40" spans="1:9" ht="62.25">
      <c r="A40" s="27" t="s">
        <v>63</v>
      </c>
      <c r="B40" s="33">
        <v>1</v>
      </c>
      <c r="C40" s="33">
        <v>4</v>
      </c>
      <c r="D40" s="28">
        <v>24</v>
      </c>
      <c r="E40" s="29" t="s">
        <v>111</v>
      </c>
      <c r="F40" s="29" t="s">
        <v>6</v>
      </c>
      <c r="G40" s="29" t="s">
        <v>221</v>
      </c>
      <c r="H40" s="28">
        <v>100</v>
      </c>
      <c r="I40" s="95">
        <f>1.31+0.4</f>
        <v>1.71</v>
      </c>
    </row>
    <row r="41" spans="1:9" ht="15">
      <c r="A41" s="27" t="s">
        <v>190</v>
      </c>
      <c r="B41" s="28" t="s">
        <v>6</v>
      </c>
      <c r="C41" s="33">
        <v>4</v>
      </c>
      <c r="D41" s="28">
        <v>99</v>
      </c>
      <c r="E41" s="29" t="s">
        <v>90</v>
      </c>
      <c r="F41" s="29" t="s">
        <v>91</v>
      </c>
      <c r="G41" s="29" t="s">
        <v>93</v>
      </c>
      <c r="H41" s="28"/>
      <c r="I41" s="95">
        <f>I42+I46+I48</f>
        <v>23466.92</v>
      </c>
    </row>
    <row r="42" spans="1:10" ht="15">
      <c r="A42" s="35" t="s">
        <v>10</v>
      </c>
      <c r="B42" s="33">
        <v>1</v>
      </c>
      <c r="C42" s="33">
        <v>4</v>
      </c>
      <c r="D42" s="28">
        <v>99</v>
      </c>
      <c r="E42" s="29">
        <v>0</v>
      </c>
      <c r="F42" s="29" t="s">
        <v>91</v>
      </c>
      <c r="G42" s="29" t="s">
        <v>94</v>
      </c>
      <c r="H42" s="36"/>
      <c r="I42" s="95">
        <f>I44+I43+I45</f>
        <v>23125.42</v>
      </c>
      <c r="J42" s="37"/>
    </row>
    <row r="43" spans="1:9" ht="61.5" customHeight="1">
      <c r="A43" s="27" t="s">
        <v>63</v>
      </c>
      <c r="B43" s="28" t="s">
        <v>6</v>
      </c>
      <c r="C43" s="33">
        <v>4</v>
      </c>
      <c r="D43" s="28">
        <v>99</v>
      </c>
      <c r="E43" s="29">
        <v>0</v>
      </c>
      <c r="F43" s="29" t="s">
        <v>91</v>
      </c>
      <c r="G43" s="29" t="s">
        <v>94</v>
      </c>
      <c r="H43" s="28">
        <v>100</v>
      </c>
      <c r="I43" s="95">
        <f>12457.28+147.35+3767.75</f>
        <v>16372.380000000001</v>
      </c>
    </row>
    <row r="44" spans="1:9" ht="30.75">
      <c r="A44" s="27" t="s">
        <v>64</v>
      </c>
      <c r="B44" s="28" t="s">
        <v>6</v>
      </c>
      <c r="C44" s="33">
        <v>4</v>
      </c>
      <c r="D44" s="28">
        <v>99</v>
      </c>
      <c r="E44" s="29">
        <v>0</v>
      </c>
      <c r="F44" s="29" t="s">
        <v>91</v>
      </c>
      <c r="G44" s="29" t="s">
        <v>94</v>
      </c>
      <c r="H44" s="28">
        <v>200</v>
      </c>
      <c r="I44" s="97">
        <v>6679.4</v>
      </c>
    </row>
    <row r="45" spans="1:9" ht="15">
      <c r="A45" s="27" t="s">
        <v>66</v>
      </c>
      <c r="B45" s="28" t="s">
        <v>6</v>
      </c>
      <c r="C45" s="33">
        <v>4</v>
      </c>
      <c r="D45" s="28">
        <v>99</v>
      </c>
      <c r="E45" s="29">
        <v>0</v>
      </c>
      <c r="F45" s="29" t="s">
        <v>91</v>
      </c>
      <c r="G45" s="29" t="s">
        <v>94</v>
      </c>
      <c r="H45" s="28">
        <v>800</v>
      </c>
      <c r="I45" s="97">
        <f>73.63+0.01</f>
        <v>73.64</v>
      </c>
    </row>
    <row r="46" spans="1:9" ht="46.5">
      <c r="A46" s="27" t="s">
        <v>253</v>
      </c>
      <c r="B46" s="28" t="s">
        <v>6</v>
      </c>
      <c r="C46" s="28" t="s">
        <v>55</v>
      </c>
      <c r="D46" s="29" t="s">
        <v>89</v>
      </c>
      <c r="E46" s="29" t="s">
        <v>90</v>
      </c>
      <c r="F46" s="29" t="s">
        <v>91</v>
      </c>
      <c r="G46" s="29" t="s">
        <v>252</v>
      </c>
      <c r="H46" s="28"/>
      <c r="I46" s="97">
        <f>I47</f>
        <v>83.9</v>
      </c>
    </row>
    <row r="47" spans="1:9" ht="15">
      <c r="A47" s="27" t="s">
        <v>68</v>
      </c>
      <c r="B47" s="28" t="s">
        <v>6</v>
      </c>
      <c r="C47" s="28" t="s">
        <v>55</v>
      </c>
      <c r="D47" s="29" t="s">
        <v>89</v>
      </c>
      <c r="E47" s="29" t="s">
        <v>90</v>
      </c>
      <c r="F47" s="29" t="s">
        <v>91</v>
      </c>
      <c r="G47" s="29" t="s">
        <v>252</v>
      </c>
      <c r="H47" s="28">
        <v>500</v>
      </c>
      <c r="I47" s="97">
        <v>83.9</v>
      </c>
    </row>
    <row r="48" spans="1:9" ht="30.75">
      <c r="A48" s="27" t="s">
        <v>14</v>
      </c>
      <c r="B48" s="28" t="s">
        <v>6</v>
      </c>
      <c r="C48" s="28" t="s">
        <v>55</v>
      </c>
      <c r="D48" s="29" t="s">
        <v>89</v>
      </c>
      <c r="E48" s="29" t="s">
        <v>90</v>
      </c>
      <c r="F48" s="29" t="s">
        <v>91</v>
      </c>
      <c r="G48" s="29" t="s">
        <v>249</v>
      </c>
      <c r="H48" s="28"/>
      <c r="I48" s="95">
        <f>I49+I50</f>
        <v>257.6</v>
      </c>
    </row>
    <row r="49" spans="1:9" ht="62.25" customHeight="1">
      <c r="A49" s="27" t="s">
        <v>63</v>
      </c>
      <c r="B49" s="28" t="s">
        <v>6</v>
      </c>
      <c r="C49" s="28" t="s">
        <v>55</v>
      </c>
      <c r="D49" s="29" t="s">
        <v>89</v>
      </c>
      <c r="E49" s="29" t="s">
        <v>90</v>
      </c>
      <c r="F49" s="29" t="s">
        <v>91</v>
      </c>
      <c r="G49" s="29" t="s">
        <v>249</v>
      </c>
      <c r="H49" s="28">
        <v>100</v>
      </c>
      <c r="I49" s="95">
        <f>188.6+57</f>
        <v>245.6</v>
      </c>
    </row>
    <row r="50" spans="1:9" ht="30.75">
      <c r="A50" s="27" t="s">
        <v>64</v>
      </c>
      <c r="B50" s="28" t="s">
        <v>6</v>
      </c>
      <c r="C50" s="28" t="s">
        <v>55</v>
      </c>
      <c r="D50" s="29" t="s">
        <v>89</v>
      </c>
      <c r="E50" s="29" t="s">
        <v>90</v>
      </c>
      <c r="F50" s="29" t="s">
        <v>91</v>
      </c>
      <c r="G50" s="29" t="s">
        <v>249</v>
      </c>
      <c r="H50" s="28">
        <v>200</v>
      </c>
      <c r="I50" s="95">
        <v>12</v>
      </c>
    </row>
    <row r="51" spans="1:9" ht="46.5">
      <c r="A51" s="35" t="s">
        <v>43</v>
      </c>
      <c r="B51" s="33">
        <v>1</v>
      </c>
      <c r="C51" s="33">
        <v>6</v>
      </c>
      <c r="D51" s="29"/>
      <c r="E51" s="38"/>
      <c r="F51" s="38"/>
      <c r="G51" s="38"/>
      <c r="H51" s="36"/>
      <c r="I51" s="95">
        <f>I52</f>
        <v>11986.59</v>
      </c>
    </row>
    <row r="52" spans="1:9" ht="15">
      <c r="A52" s="27" t="s">
        <v>190</v>
      </c>
      <c r="B52" s="28" t="s">
        <v>6</v>
      </c>
      <c r="C52" s="28" t="s">
        <v>65</v>
      </c>
      <c r="D52" s="29">
        <v>99</v>
      </c>
      <c r="E52" s="29">
        <v>0</v>
      </c>
      <c r="F52" s="29" t="s">
        <v>91</v>
      </c>
      <c r="G52" s="29" t="s">
        <v>93</v>
      </c>
      <c r="H52" s="36"/>
      <c r="I52" s="95">
        <f>I53</f>
        <v>11986.59</v>
      </c>
    </row>
    <row r="53" spans="1:9" ht="15">
      <c r="A53" s="35" t="s">
        <v>10</v>
      </c>
      <c r="B53" s="28" t="s">
        <v>6</v>
      </c>
      <c r="C53" s="28" t="s">
        <v>65</v>
      </c>
      <c r="D53" s="29">
        <v>99</v>
      </c>
      <c r="E53" s="29">
        <v>0</v>
      </c>
      <c r="F53" s="29" t="s">
        <v>91</v>
      </c>
      <c r="G53" s="29" t="s">
        <v>94</v>
      </c>
      <c r="H53" s="28"/>
      <c r="I53" s="95">
        <f>I54+I55+I56</f>
        <v>11986.59</v>
      </c>
    </row>
    <row r="54" spans="1:9" ht="62.25" customHeight="1">
      <c r="A54" s="27" t="s">
        <v>63</v>
      </c>
      <c r="B54" s="28" t="s">
        <v>6</v>
      </c>
      <c r="C54" s="28" t="s">
        <v>65</v>
      </c>
      <c r="D54" s="29">
        <v>99</v>
      </c>
      <c r="E54" s="29">
        <v>0</v>
      </c>
      <c r="F54" s="29" t="s">
        <v>91</v>
      </c>
      <c r="G54" s="29" t="s">
        <v>94</v>
      </c>
      <c r="H54" s="28">
        <v>100</v>
      </c>
      <c r="I54" s="95">
        <f>6557+21.4+1984.09</f>
        <v>8562.49</v>
      </c>
    </row>
    <row r="55" spans="1:9" ht="30.75">
      <c r="A55" s="27" t="s">
        <v>64</v>
      </c>
      <c r="B55" s="28" t="s">
        <v>6</v>
      </c>
      <c r="C55" s="28" t="s">
        <v>65</v>
      </c>
      <c r="D55" s="29">
        <v>99</v>
      </c>
      <c r="E55" s="29">
        <v>0</v>
      </c>
      <c r="F55" s="29" t="s">
        <v>91</v>
      </c>
      <c r="G55" s="29" t="s">
        <v>94</v>
      </c>
      <c r="H55" s="28">
        <v>200</v>
      </c>
      <c r="I55" s="97">
        <f>3048.8+48+48+270</f>
        <v>3414.8</v>
      </c>
    </row>
    <row r="56" spans="1:9" ht="15">
      <c r="A56" s="27" t="s">
        <v>66</v>
      </c>
      <c r="B56" s="28" t="s">
        <v>6</v>
      </c>
      <c r="C56" s="28" t="s">
        <v>65</v>
      </c>
      <c r="D56" s="29">
        <v>99</v>
      </c>
      <c r="E56" s="29">
        <v>0</v>
      </c>
      <c r="F56" s="29" t="s">
        <v>91</v>
      </c>
      <c r="G56" s="29" t="s">
        <v>94</v>
      </c>
      <c r="H56" s="28">
        <v>800</v>
      </c>
      <c r="I56" s="97">
        <f>0.1+9.2</f>
        <v>9.299999999999999</v>
      </c>
    </row>
    <row r="57" spans="1:9" ht="15">
      <c r="A57" s="27" t="s">
        <v>15</v>
      </c>
      <c r="B57" s="28" t="s">
        <v>6</v>
      </c>
      <c r="C57" s="28">
        <v>11</v>
      </c>
      <c r="D57" s="28"/>
      <c r="E57" s="29"/>
      <c r="F57" s="29"/>
      <c r="G57" s="29"/>
      <c r="H57" s="28"/>
      <c r="I57" s="95">
        <f>I59</f>
        <v>5615.25</v>
      </c>
    </row>
    <row r="58" spans="1:9" ht="15">
      <c r="A58" s="27" t="s">
        <v>190</v>
      </c>
      <c r="B58" s="28" t="s">
        <v>6</v>
      </c>
      <c r="C58" s="28">
        <v>11</v>
      </c>
      <c r="D58" s="28">
        <v>99</v>
      </c>
      <c r="E58" s="29" t="s">
        <v>90</v>
      </c>
      <c r="F58" s="29" t="s">
        <v>91</v>
      </c>
      <c r="G58" s="29" t="s">
        <v>93</v>
      </c>
      <c r="H58" s="28"/>
      <c r="I58" s="95">
        <f>I60</f>
        <v>5615.25</v>
      </c>
    </row>
    <row r="59" spans="1:9" ht="15">
      <c r="A59" s="27" t="s">
        <v>15</v>
      </c>
      <c r="B59" s="28" t="s">
        <v>6</v>
      </c>
      <c r="C59" s="28">
        <v>11</v>
      </c>
      <c r="D59" s="28">
        <v>99</v>
      </c>
      <c r="E59" s="29" t="s">
        <v>90</v>
      </c>
      <c r="F59" s="29" t="s">
        <v>91</v>
      </c>
      <c r="G59" s="29" t="s">
        <v>161</v>
      </c>
      <c r="H59" s="28"/>
      <c r="I59" s="95">
        <f>I60</f>
        <v>5615.25</v>
      </c>
    </row>
    <row r="60" spans="1:9" ht="15">
      <c r="A60" s="27" t="s">
        <v>66</v>
      </c>
      <c r="B60" s="28" t="s">
        <v>6</v>
      </c>
      <c r="C60" s="28">
        <v>11</v>
      </c>
      <c r="D60" s="28">
        <v>99</v>
      </c>
      <c r="E60" s="29" t="s">
        <v>90</v>
      </c>
      <c r="F60" s="29" t="s">
        <v>91</v>
      </c>
      <c r="G60" s="29" t="s">
        <v>161</v>
      </c>
      <c r="H60" s="28">
        <v>800</v>
      </c>
      <c r="I60" s="95">
        <v>5615.25</v>
      </c>
    </row>
    <row r="61" spans="1:10" ht="15">
      <c r="A61" s="35" t="s">
        <v>44</v>
      </c>
      <c r="B61" s="33">
        <v>1</v>
      </c>
      <c r="C61" s="33">
        <v>13</v>
      </c>
      <c r="D61" s="29"/>
      <c r="E61" s="38"/>
      <c r="F61" s="38"/>
      <c r="G61" s="38"/>
      <c r="H61" s="36"/>
      <c r="I61" s="95">
        <f>I62+I66+I73+I70+I77+I85+I114+I81+I83</f>
        <v>24726.26</v>
      </c>
      <c r="J61" s="37"/>
    </row>
    <row r="62" spans="1:9" ht="30.75">
      <c r="A62" s="27" t="s">
        <v>172</v>
      </c>
      <c r="B62" s="28" t="s">
        <v>6</v>
      </c>
      <c r="C62" s="28">
        <v>13</v>
      </c>
      <c r="D62" s="29" t="s">
        <v>6</v>
      </c>
      <c r="E62" s="29">
        <v>0</v>
      </c>
      <c r="F62" s="29" t="s">
        <v>91</v>
      </c>
      <c r="G62" s="29" t="s">
        <v>93</v>
      </c>
      <c r="H62" s="28"/>
      <c r="I62" s="95">
        <f>I65</f>
        <v>50</v>
      </c>
    </row>
    <row r="63" spans="1:9" ht="62.25">
      <c r="A63" s="27" t="s">
        <v>173</v>
      </c>
      <c r="B63" s="28" t="s">
        <v>6</v>
      </c>
      <c r="C63" s="28">
        <v>13</v>
      </c>
      <c r="D63" s="29" t="s">
        <v>6</v>
      </c>
      <c r="E63" s="29" t="s">
        <v>90</v>
      </c>
      <c r="F63" s="29" t="s">
        <v>6</v>
      </c>
      <c r="G63" s="29" t="s">
        <v>93</v>
      </c>
      <c r="H63" s="28"/>
      <c r="I63" s="95">
        <f>I64</f>
        <v>50</v>
      </c>
    </row>
    <row r="64" spans="1:9" ht="15">
      <c r="A64" s="27" t="s">
        <v>163</v>
      </c>
      <c r="B64" s="28" t="s">
        <v>6</v>
      </c>
      <c r="C64" s="28">
        <v>13</v>
      </c>
      <c r="D64" s="29" t="s">
        <v>6</v>
      </c>
      <c r="E64" s="29" t="s">
        <v>90</v>
      </c>
      <c r="F64" s="29" t="s">
        <v>6</v>
      </c>
      <c r="G64" s="29" t="s">
        <v>217</v>
      </c>
      <c r="H64" s="28"/>
      <c r="I64" s="95">
        <v>50</v>
      </c>
    </row>
    <row r="65" spans="1:9" ht="30.75">
      <c r="A65" s="27" t="s">
        <v>64</v>
      </c>
      <c r="B65" s="28" t="s">
        <v>6</v>
      </c>
      <c r="C65" s="28">
        <v>13</v>
      </c>
      <c r="D65" s="29" t="s">
        <v>6</v>
      </c>
      <c r="E65" s="29" t="s">
        <v>90</v>
      </c>
      <c r="F65" s="29" t="s">
        <v>6</v>
      </c>
      <c r="G65" s="29" t="s">
        <v>217</v>
      </c>
      <c r="H65" s="28">
        <v>200</v>
      </c>
      <c r="I65" s="95">
        <v>50</v>
      </c>
    </row>
    <row r="66" spans="1:9" ht="46.5">
      <c r="A66" s="27" t="s">
        <v>231</v>
      </c>
      <c r="B66" s="28" t="s">
        <v>6</v>
      </c>
      <c r="C66" s="28">
        <v>13</v>
      </c>
      <c r="D66" s="29" t="s">
        <v>9</v>
      </c>
      <c r="E66" s="29" t="s">
        <v>90</v>
      </c>
      <c r="F66" s="29" t="s">
        <v>91</v>
      </c>
      <c r="G66" s="29" t="s">
        <v>93</v>
      </c>
      <c r="H66" s="28"/>
      <c r="I66" s="95">
        <f>I69</f>
        <v>212</v>
      </c>
    </row>
    <row r="67" spans="1:9" s="6" customFormat="1" ht="34.5" customHeight="1">
      <c r="A67" s="27" t="s">
        <v>208</v>
      </c>
      <c r="B67" s="28" t="s">
        <v>6</v>
      </c>
      <c r="C67" s="28">
        <v>13</v>
      </c>
      <c r="D67" s="29" t="s">
        <v>9</v>
      </c>
      <c r="E67" s="29" t="s">
        <v>90</v>
      </c>
      <c r="F67" s="29" t="s">
        <v>6</v>
      </c>
      <c r="G67" s="29" t="s">
        <v>93</v>
      </c>
      <c r="H67" s="28"/>
      <c r="I67" s="95">
        <f>I69</f>
        <v>212</v>
      </c>
    </row>
    <row r="68" spans="1:9" s="6" customFormat="1" ht="21.75" customHeight="1">
      <c r="A68" s="27" t="s">
        <v>209</v>
      </c>
      <c r="B68" s="28" t="s">
        <v>6</v>
      </c>
      <c r="C68" s="28">
        <v>13</v>
      </c>
      <c r="D68" s="29" t="s">
        <v>9</v>
      </c>
      <c r="E68" s="29" t="s">
        <v>90</v>
      </c>
      <c r="F68" s="29" t="s">
        <v>6</v>
      </c>
      <c r="G68" s="29" t="s">
        <v>210</v>
      </c>
      <c r="H68" s="28"/>
      <c r="I68" s="95">
        <f>I69</f>
        <v>212</v>
      </c>
    </row>
    <row r="69" spans="1:9" s="6" customFormat="1" ht="30.75">
      <c r="A69" s="27" t="s">
        <v>64</v>
      </c>
      <c r="B69" s="28" t="s">
        <v>6</v>
      </c>
      <c r="C69" s="28">
        <v>13</v>
      </c>
      <c r="D69" s="29" t="s">
        <v>9</v>
      </c>
      <c r="E69" s="29" t="s">
        <v>90</v>
      </c>
      <c r="F69" s="29" t="s">
        <v>6</v>
      </c>
      <c r="G69" s="29" t="s">
        <v>210</v>
      </c>
      <c r="H69" s="28">
        <v>200</v>
      </c>
      <c r="I69" s="95">
        <v>212</v>
      </c>
    </row>
    <row r="70" spans="1:9" s="6" customFormat="1" ht="30.75">
      <c r="A70" s="27" t="s">
        <v>17</v>
      </c>
      <c r="B70" s="28" t="s">
        <v>6</v>
      </c>
      <c r="C70" s="28">
        <v>13</v>
      </c>
      <c r="D70" s="29" t="s">
        <v>9</v>
      </c>
      <c r="E70" s="29" t="s">
        <v>101</v>
      </c>
      <c r="F70" s="29" t="s">
        <v>9</v>
      </c>
      <c r="G70" s="29" t="s">
        <v>102</v>
      </c>
      <c r="H70" s="28"/>
      <c r="I70" s="97">
        <f>I72+I71</f>
        <v>1212.5</v>
      </c>
    </row>
    <row r="71" spans="1:9" s="6" customFormat="1" ht="62.25" customHeight="1">
      <c r="A71" s="27" t="s">
        <v>63</v>
      </c>
      <c r="B71" s="28" t="s">
        <v>6</v>
      </c>
      <c r="C71" s="28">
        <v>13</v>
      </c>
      <c r="D71" s="29" t="s">
        <v>9</v>
      </c>
      <c r="E71" s="29" t="s">
        <v>101</v>
      </c>
      <c r="F71" s="29" t="s">
        <v>9</v>
      </c>
      <c r="G71" s="29" t="s">
        <v>102</v>
      </c>
      <c r="H71" s="28">
        <v>100</v>
      </c>
      <c r="I71" s="95">
        <f>860+259.7+27</f>
        <v>1146.7</v>
      </c>
    </row>
    <row r="72" spans="1:9" s="6" customFormat="1" ht="30.75">
      <c r="A72" s="27" t="s">
        <v>64</v>
      </c>
      <c r="B72" s="28" t="s">
        <v>6</v>
      </c>
      <c r="C72" s="28">
        <v>13</v>
      </c>
      <c r="D72" s="29" t="s">
        <v>9</v>
      </c>
      <c r="E72" s="29" t="s">
        <v>101</v>
      </c>
      <c r="F72" s="29" t="s">
        <v>9</v>
      </c>
      <c r="G72" s="29" t="s">
        <v>102</v>
      </c>
      <c r="H72" s="28">
        <v>200</v>
      </c>
      <c r="I72" s="95">
        <v>65.8</v>
      </c>
    </row>
    <row r="73" spans="1:9" s="6" customFormat="1" ht="60" customHeight="1">
      <c r="A73" s="27" t="s">
        <v>232</v>
      </c>
      <c r="B73" s="28" t="s">
        <v>6</v>
      </c>
      <c r="C73" s="28">
        <v>13</v>
      </c>
      <c r="D73" s="29" t="s">
        <v>65</v>
      </c>
      <c r="E73" s="29" t="s">
        <v>90</v>
      </c>
      <c r="F73" s="29" t="s">
        <v>91</v>
      </c>
      <c r="G73" s="29" t="s">
        <v>93</v>
      </c>
      <c r="H73" s="29"/>
      <c r="I73" s="95">
        <f>I76</f>
        <v>3127.2</v>
      </c>
    </row>
    <row r="74" spans="1:254" s="6" customFormat="1" ht="30.75">
      <c r="A74" s="39" t="s">
        <v>181</v>
      </c>
      <c r="B74" s="40" t="s">
        <v>6</v>
      </c>
      <c r="C74" s="40">
        <v>13</v>
      </c>
      <c r="D74" s="41" t="s">
        <v>65</v>
      </c>
      <c r="E74" s="41" t="s">
        <v>90</v>
      </c>
      <c r="F74" s="41" t="s">
        <v>6</v>
      </c>
      <c r="G74" s="41" t="s">
        <v>93</v>
      </c>
      <c r="H74" s="41"/>
      <c r="I74" s="96">
        <f>I76</f>
        <v>3127.2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</row>
    <row r="75" spans="1:254" s="6" customFormat="1" ht="15">
      <c r="A75" s="39" t="s">
        <v>163</v>
      </c>
      <c r="B75" s="40" t="s">
        <v>6</v>
      </c>
      <c r="C75" s="40">
        <v>13</v>
      </c>
      <c r="D75" s="41" t="s">
        <v>65</v>
      </c>
      <c r="E75" s="41" t="s">
        <v>90</v>
      </c>
      <c r="F75" s="41" t="s">
        <v>6</v>
      </c>
      <c r="G75" s="41" t="s">
        <v>131</v>
      </c>
      <c r="H75" s="41"/>
      <c r="I75" s="96">
        <f>I76</f>
        <v>3127.2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</row>
    <row r="76" spans="1:254" s="6" customFormat="1" ht="30.75">
      <c r="A76" s="39" t="s">
        <v>67</v>
      </c>
      <c r="B76" s="40" t="s">
        <v>6</v>
      </c>
      <c r="C76" s="40">
        <v>13</v>
      </c>
      <c r="D76" s="41" t="s">
        <v>65</v>
      </c>
      <c r="E76" s="41" t="s">
        <v>90</v>
      </c>
      <c r="F76" s="41" t="s">
        <v>6</v>
      </c>
      <c r="G76" s="41" t="s">
        <v>131</v>
      </c>
      <c r="H76" s="41" t="s">
        <v>169</v>
      </c>
      <c r="I76" s="96">
        <v>3127.2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</row>
    <row r="77" spans="1:254" s="6" customFormat="1" ht="30.75">
      <c r="A77" s="39" t="s">
        <v>174</v>
      </c>
      <c r="B77" s="40" t="s">
        <v>6</v>
      </c>
      <c r="C77" s="40">
        <v>13</v>
      </c>
      <c r="D77" s="41" t="s">
        <v>20</v>
      </c>
      <c r="E77" s="41" t="s">
        <v>175</v>
      </c>
      <c r="F77" s="41" t="s">
        <v>6</v>
      </c>
      <c r="G77" s="41" t="s">
        <v>93</v>
      </c>
      <c r="H77" s="41"/>
      <c r="I77" s="96">
        <f>I78</f>
        <v>794.9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</row>
    <row r="78" spans="1:254" s="6" customFormat="1" ht="46.5" customHeight="1">
      <c r="A78" s="39" t="s">
        <v>176</v>
      </c>
      <c r="B78" s="40" t="s">
        <v>6</v>
      </c>
      <c r="C78" s="40">
        <v>13</v>
      </c>
      <c r="D78" s="41" t="s">
        <v>20</v>
      </c>
      <c r="E78" s="41" t="s">
        <v>175</v>
      </c>
      <c r="F78" s="41" t="s">
        <v>6</v>
      </c>
      <c r="G78" s="41" t="s">
        <v>177</v>
      </c>
      <c r="H78" s="40"/>
      <c r="I78" s="96">
        <f>I79+I80</f>
        <v>794.9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</row>
    <row r="79" spans="1:254" s="6" customFormat="1" ht="62.25" customHeight="1">
      <c r="A79" s="39" t="s">
        <v>63</v>
      </c>
      <c r="B79" s="40" t="s">
        <v>6</v>
      </c>
      <c r="C79" s="40">
        <v>13</v>
      </c>
      <c r="D79" s="41" t="s">
        <v>20</v>
      </c>
      <c r="E79" s="41" t="s">
        <v>175</v>
      </c>
      <c r="F79" s="41" t="s">
        <v>6</v>
      </c>
      <c r="G79" s="41" t="s">
        <v>177</v>
      </c>
      <c r="H79" s="40">
        <v>100</v>
      </c>
      <c r="I79" s="96">
        <f>447.8+135.2</f>
        <v>583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</row>
    <row r="80" spans="1:254" s="6" customFormat="1" ht="30.75">
      <c r="A80" s="39" t="s">
        <v>64</v>
      </c>
      <c r="B80" s="40" t="s">
        <v>6</v>
      </c>
      <c r="C80" s="40">
        <v>13</v>
      </c>
      <c r="D80" s="41" t="s">
        <v>20</v>
      </c>
      <c r="E80" s="41" t="s">
        <v>175</v>
      </c>
      <c r="F80" s="41" t="s">
        <v>6</v>
      </c>
      <c r="G80" s="41" t="s">
        <v>177</v>
      </c>
      <c r="H80" s="40">
        <v>200</v>
      </c>
      <c r="I80" s="96">
        <v>211.9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</row>
    <row r="81" spans="1:254" s="6" customFormat="1" ht="46.5">
      <c r="A81" s="34" t="s">
        <v>288</v>
      </c>
      <c r="B81" s="40" t="s">
        <v>6</v>
      </c>
      <c r="C81" s="40">
        <v>13</v>
      </c>
      <c r="D81" s="29" t="s">
        <v>213</v>
      </c>
      <c r="E81" s="29" t="s">
        <v>111</v>
      </c>
      <c r="F81" s="29" t="s">
        <v>6</v>
      </c>
      <c r="G81" s="29" t="s">
        <v>287</v>
      </c>
      <c r="H81" s="29"/>
      <c r="I81" s="96">
        <f>I82</f>
        <v>1200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</row>
    <row r="82" spans="1:254" s="6" customFormat="1" ht="30.75">
      <c r="A82" s="39" t="s">
        <v>67</v>
      </c>
      <c r="B82" s="40" t="s">
        <v>6</v>
      </c>
      <c r="C82" s="40">
        <v>13</v>
      </c>
      <c r="D82" s="29" t="s">
        <v>213</v>
      </c>
      <c r="E82" s="29" t="s">
        <v>111</v>
      </c>
      <c r="F82" s="29" t="s">
        <v>6</v>
      </c>
      <c r="G82" s="29" t="s">
        <v>287</v>
      </c>
      <c r="H82" s="29" t="s">
        <v>169</v>
      </c>
      <c r="I82" s="96">
        <v>1200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</row>
    <row r="83" spans="1:254" s="6" customFormat="1" ht="47.25" customHeight="1">
      <c r="A83" s="39" t="s">
        <v>305</v>
      </c>
      <c r="B83" s="40" t="s">
        <v>6</v>
      </c>
      <c r="C83" s="40">
        <v>13</v>
      </c>
      <c r="D83" s="29" t="s">
        <v>303</v>
      </c>
      <c r="E83" s="29" t="s">
        <v>90</v>
      </c>
      <c r="F83" s="29" t="s">
        <v>6</v>
      </c>
      <c r="G83" s="29" t="s">
        <v>304</v>
      </c>
      <c r="H83" s="38"/>
      <c r="I83" s="96">
        <f>I84</f>
        <v>189.5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</row>
    <row r="84" spans="1:254" s="6" customFormat="1" ht="68.25" customHeight="1">
      <c r="A84" s="39" t="s">
        <v>63</v>
      </c>
      <c r="B84" s="40" t="s">
        <v>6</v>
      </c>
      <c r="C84" s="40">
        <v>13</v>
      </c>
      <c r="D84" s="29" t="s">
        <v>303</v>
      </c>
      <c r="E84" s="29" t="s">
        <v>90</v>
      </c>
      <c r="F84" s="29" t="s">
        <v>6</v>
      </c>
      <c r="G84" s="29" t="s">
        <v>304</v>
      </c>
      <c r="H84" s="38" t="s">
        <v>107</v>
      </c>
      <c r="I84" s="96">
        <v>189.5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</row>
    <row r="85" spans="1:254" s="6" customFormat="1" ht="15">
      <c r="A85" s="39" t="s">
        <v>190</v>
      </c>
      <c r="B85" s="42">
        <v>1</v>
      </c>
      <c r="C85" s="42">
        <v>13</v>
      </c>
      <c r="D85" s="40">
        <v>99</v>
      </c>
      <c r="E85" s="41">
        <v>0</v>
      </c>
      <c r="F85" s="41" t="s">
        <v>91</v>
      </c>
      <c r="G85" s="41" t="s">
        <v>93</v>
      </c>
      <c r="H85" s="43"/>
      <c r="I85" s="96">
        <f>I86+I90+I92+I95+I98+I100+I102+I104+I110+I108</f>
        <v>17875.99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</row>
    <row r="86" spans="1:254" s="6" customFormat="1" ht="15">
      <c r="A86" s="22" t="s">
        <v>10</v>
      </c>
      <c r="B86" s="23">
        <v>1</v>
      </c>
      <c r="C86" s="23">
        <v>13</v>
      </c>
      <c r="D86" s="28">
        <v>99</v>
      </c>
      <c r="E86" s="29">
        <v>0</v>
      </c>
      <c r="F86" s="29" t="s">
        <v>91</v>
      </c>
      <c r="G86" s="29" t="s">
        <v>94</v>
      </c>
      <c r="H86" s="26"/>
      <c r="I86" s="95">
        <f>I88+I87+I89</f>
        <v>8047.030000000001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</row>
    <row r="87" spans="1:9" s="6" customFormat="1" ht="62.25" customHeight="1">
      <c r="A87" s="27" t="s">
        <v>63</v>
      </c>
      <c r="B87" s="28" t="s">
        <v>6</v>
      </c>
      <c r="C87" s="28">
        <v>13</v>
      </c>
      <c r="D87" s="28">
        <v>99</v>
      </c>
      <c r="E87" s="29">
        <v>0</v>
      </c>
      <c r="F87" s="29" t="s">
        <v>91</v>
      </c>
      <c r="G87" s="29" t="s">
        <v>94</v>
      </c>
      <c r="H87" s="28">
        <v>100</v>
      </c>
      <c r="I87" s="95">
        <f>3764.8+5+1134</f>
        <v>4903.8</v>
      </c>
    </row>
    <row r="88" spans="1:254" s="6" customFormat="1" ht="30.75">
      <c r="A88" s="27" t="s">
        <v>64</v>
      </c>
      <c r="B88" s="28" t="s">
        <v>6</v>
      </c>
      <c r="C88" s="28">
        <v>13</v>
      </c>
      <c r="D88" s="28">
        <v>99</v>
      </c>
      <c r="E88" s="29">
        <v>0</v>
      </c>
      <c r="F88" s="29" t="s">
        <v>91</v>
      </c>
      <c r="G88" s="29" t="s">
        <v>94</v>
      </c>
      <c r="H88" s="28">
        <v>200</v>
      </c>
      <c r="I88" s="95">
        <v>3088.84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</row>
    <row r="89" spans="1:9" ht="15">
      <c r="A89" s="27" t="s">
        <v>66</v>
      </c>
      <c r="B89" s="28" t="s">
        <v>6</v>
      </c>
      <c r="C89" s="28">
        <v>13</v>
      </c>
      <c r="D89" s="28">
        <v>99</v>
      </c>
      <c r="E89" s="29">
        <v>0</v>
      </c>
      <c r="F89" s="29" t="s">
        <v>91</v>
      </c>
      <c r="G89" s="29" t="s">
        <v>94</v>
      </c>
      <c r="H89" s="28">
        <v>800</v>
      </c>
      <c r="I89" s="95">
        <f>14.9+35.47+4.02</f>
        <v>54.39</v>
      </c>
    </row>
    <row r="90" spans="1:9" ht="30.75">
      <c r="A90" s="27" t="s">
        <v>53</v>
      </c>
      <c r="B90" s="28" t="s">
        <v>6</v>
      </c>
      <c r="C90" s="28">
        <v>13</v>
      </c>
      <c r="D90" s="28">
        <v>99</v>
      </c>
      <c r="E90" s="29">
        <v>0</v>
      </c>
      <c r="F90" s="29" t="s">
        <v>91</v>
      </c>
      <c r="G90" s="29" t="s">
        <v>98</v>
      </c>
      <c r="H90" s="28"/>
      <c r="I90" s="97">
        <f>I91</f>
        <v>1178.53</v>
      </c>
    </row>
    <row r="91" spans="1:9" ht="15">
      <c r="A91" s="27" t="s">
        <v>66</v>
      </c>
      <c r="B91" s="28" t="s">
        <v>6</v>
      </c>
      <c r="C91" s="28">
        <v>13</v>
      </c>
      <c r="D91" s="28">
        <v>99</v>
      </c>
      <c r="E91" s="29">
        <v>0</v>
      </c>
      <c r="F91" s="29" t="s">
        <v>91</v>
      </c>
      <c r="G91" s="29" t="s">
        <v>98</v>
      </c>
      <c r="H91" s="28">
        <v>800</v>
      </c>
      <c r="I91" s="97">
        <v>1178.53</v>
      </c>
    </row>
    <row r="92" spans="1:9" ht="46.5">
      <c r="A92" s="44" t="s">
        <v>59</v>
      </c>
      <c r="B92" s="28" t="s">
        <v>6</v>
      </c>
      <c r="C92" s="28">
        <v>13</v>
      </c>
      <c r="D92" s="40">
        <v>99</v>
      </c>
      <c r="E92" s="41">
        <v>0</v>
      </c>
      <c r="F92" s="41" t="s">
        <v>91</v>
      </c>
      <c r="G92" s="41" t="s">
        <v>99</v>
      </c>
      <c r="H92" s="28"/>
      <c r="I92" s="97">
        <f>I94+I93</f>
        <v>541</v>
      </c>
    </row>
    <row r="93" spans="1:9" ht="62.25" customHeight="1">
      <c r="A93" s="27" t="s">
        <v>63</v>
      </c>
      <c r="B93" s="28" t="s">
        <v>6</v>
      </c>
      <c r="C93" s="28">
        <v>13</v>
      </c>
      <c r="D93" s="28">
        <v>99</v>
      </c>
      <c r="E93" s="29">
        <v>0</v>
      </c>
      <c r="F93" s="29" t="s">
        <v>91</v>
      </c>
      <c r="G93" s="29" t="s">
        <v>99</v>
      </c>
      <c r="H93" s="28">
        <v>100</v>
      </c>
      <c r="I93" s="95">
        <f>393.8+118.9+13</f>
        <v>525.7</v>
      </c>
    </row>
    <row r="94" spans="1:9" ht="30.75">
      <c r="A94" s="27" t="s">
        <v>64</v>
      </c>
      <c r="B94" s="28" t="s">
        <v>6</v>
      </c>
      <c r="C94" s="28">
        <v>13</v>
      </c>
      <c r="D94" s="28">
        <v>99</v>
      </c>
      <c r="E94" s="29">
        <v>0</v>
      </c>
      <c r="F94" s="29" t="s">
        <v>91</v>
      </c>
      <c r="G94" s="29" t="s">
        <v>99</v>
      </c>
      <c r="H94" s="28">
        <v>200</v>
      </c>
      <c r="I94" s="95">
        <v>15.3</v>
      </c>
    </row>
    <row r="95" spans="1:9" ht="30.75">
      <c r="A95" s="27" t="s">
        <v>11</v>
      </c>
      <c r="B95" s="28" t="s">
        <v>6</v>
      </c>
      <c r="C95" s="28">
        <v>13</v>
      </c>
      <c r="D95" s="28">
        <v>99</v>
      </c>
      <c r="E95" s="29">
        <v>0</v>
      </c>
      <c r="F95" s="29" t="s">
        <v>91</v>
      </c>
      <c r="G95" s="29" t="s">
        <v>100</v>
      </c>
      <c r="H95" s="28"/>
      <c r="I95" s="97">
        <f>I97+I96</f>
        <v>256.7</v>
      </c>
    </row>
    <row r="96" spans="1:9" ht="62.25" customHeight="1">
      <c r="A96" s="27" t="s">
        <v>63</v>
      </c>
      <c r="B96" s="28" t="s">
        <v>6</v>
      </c>
      <c r="C96" s="28">
        <v>13</v>
      </c>
      <c r="D96" s="28">
        <v>99</v>
      </c>
      <c r="E96" s="29">
        <v>0</v>
      </c>
      <c r="F96" s="29" t="s">
        <v>91</v>
      </c>
      <c r="G96" s="29" t="s">
        <v>100</v>
      </c>
      <c r="H96" s="28">
        <v>100</v>
      </c>
      <c r="I96" s="95">
        <f>195.4+59</f>
        <v>254.4</v>
      </c>
    </row>
    <row r="97" spans="1:9" ht="30.75">
      <c r="A97" s="27" t="s">
        <v>64</v>
      </c>
      <c r="B97" s="28" t="s">
        <v>6</v>
      </c>
      <c r="C97" s="28">
        <v>13</v>
      </c>
      <c r="D97" s="28">
        <v>99</v>
      </c>
      <c r="E97" s="29">
        <v>0</v>
      </c>
      <c r="F97" s="29" t="s">
        <v>91</v>
      </c>
      <c r="G97" s="29" t="s">
        <v>100</v>
      </c>
      <c r="H97" s="28">
        <v>200</v>
      </c>
      <c r="I97" s="95">
        <v>2.3</v>
      </c>
    </row>
    <row r="98" spans="1:9" ht="30.75">
      <c r="A98" s="27" t="s">
        <v>18</v>
      </c>
      <c r="B98" s="28" t="s">
        <v>6</v>
      </c>
      <c r="C98" s="28">
        <v>13</v>
      </c>
      <c r="D98" s="28">
        <v>99</v>
      </c>
      <c r="E98" s="29">
        <v>0</v>
      </c>
      <c r="F98" s="29" t="s">
        <v>91</v>
      </c>
      <c r="G98" s="29" t="s">
        <v>104</v>
      </c>
      <c r="H98" s="28"/>
      <c r="I98" s="97">
        <f>I99</f>
        <v>133.4</v>
      </c>
    </row>
    <row r="99" spans="1:9" ht="30.75">
      <c r="A99" s="27" t="s">
        <v>64</v>
      </c>
      <c r="B99" s="28" t="s">
        <v>6</v>
      </c>
      <c r="C99" s="28">
        <v>13</v>
      </c>
      <c r="D99" s="28">
        <v>99</v>
      </c>
      <c r="E99" s="29">
        <v>0</v>
      </c>
      <c r="F99" s="29" t="s">
        <v>91</v>
      </c>
      <c r="G99" s="29" t="s">
        <v>104</v>
      </c>
      <c r="H99" s="28">
        <v>200</v>
      </c>
      <c r="I99" s="95">
        <v>133.4</v>
      </c>
    </row>
    <row r="100" spans="1:9" ht="46.5">
      <c r="A100" s="27" t="s">
        <v>60</v>
      </c>
      <c r="B100" s="28" t="s">
        <v>6</v>
      </c>
      <c r="C100" s="28">
        <v>13</v>
      </c>
      <c r="D100" s="28">
        <v>99</v>
      </c>
      <c r="E100" s="29">
        <v>0</v>
      </c>
      <c r="F100" s="29" t="s">
        <v>91</v>
      </c>
      <c r="G100" s="29" t="s">
        <v>178</v>
      </c>
      <c r="H100" s="28"/>
      <c r="I100" s="95">
        <f>I101</f>
        <v>0.37</v>
      </c>
    </row>
    <row r="101" spans="1:9" ht="62.25" customHeight="1">
      <c r="A101" s="27" t="s">
        <v>63</v>
      </c>
      <c r="B101" s="28" t="s">
        <v>6</v>
      </c>
      <c r="C101" s="28">
        <v>13</v>
      </c>
      <c r="D101" s="28">
        <v>99</v>
      </c>
      <c r="E101" s="29">
        <v>0</v>
      </c>
      <c r="F101" s="29" t="s">
        <v>91</v>
      </c>
      <c r="G101" s="29" t="s">
        <v>178</v>
      </c>
      <c r="H101" s="28">
        <v>100</v>
      </c>
      <c r="I101" s="95">
        <f>0.28+0.09</f>
        <v>0.37</v>
      </c>
    </row>
    <row r="102" spans="1:253" ht="62.25" customHeight="1">
      <c r="A102" s="45" t="s">
        <v>218</v>
      </c>
      <c r="B102" s="28" t="s">
        <v>6</v>
      </c>
      <c r="C102" s="28">
        <v>13</v>
      </c>
      <c r="D102" s="28">
        <v>99</v>
      </c>
      <c r="E102" s="29">
        <v>0</v>
      </c>
      <c r="F102" s="29" t="s">
        <v>91</v>
      </c>
      <c r="G102" s="29" t="s">
        <v>205</v>
      </c>
      <c r="H102" s="46"/>
      <c r="I102" s="98">
        <f>I103</f>
        <v>28.8</v>
      </c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</row>
    <row r="103" spans="1:9" s="6" customFormat="1" ht="62.25" customHeight="1">
      <c r="A103" s="27" t="s">
        <v>63</v>
      </c>
      <c r="B103" s="28" t="s">
        <v>6</v>
      </c>
      <c r="C103" s="28">
        <v>13</v>
      </c>
      <c r="D103" s="28">
        <v>99</v>
      </c>
      <c r="E103" s="29">
        <v>0</v>
      </c>
      <c r="F103" s="29" t="s">
        <v>91</v>
      </c>
      <c r="G103" s="29" t="s">
        <v>205</v>
      </c>
      <c r="H103" s="46">
        <v>100</v>
      </c>
      <c r="I103" s="98">
        <f>21.5+7.3</f>
        <v>28.8</v>
      </c>
    </row>
    <row r="104" spans="1:9" ht="15.75" customHeight="1">
      <c r="A104" s="27" t="s">
        <v>16</v>
      </c>
      <c r="B104" s="28" t="s">
        <v>6</v>
      </c>
      <c r="C104" s="28">
        <v>13</v>
      </c>
      <c r="D104" s="29">
        <v>99</v>
      </c>
      <c r="E104" s="29" t="s">
        <v>90</v>
      </c>
      <c r="F104" s="29" t="s">
        <v>91</v>
      </c>
      <c r="G104" s="29" t="s">
        <v>103</v>
      </c>
      <c r="H104" s="47"/>
      <c r="I104" s="95">
        <f>I105+I106+I107</f>
        <v>3616.8</v>
      </c>
    </row>
    <row r="105" spans="1:9" ht="62.25" customHeight="1">
      <c r="A105" s="27" t="s">
        <v>63</v>
      </c>
      <c r="B105" s="28" t="s">
        <v>6</v>
      </c>
      <c r="C105" s="28">
        <v>13</v>
      </c>
      <c r="D105" s="29">
        <v>99</v>
      </c>
      <c r="E105" s="29" t="s">
        <v>90</v>
      </c>
      <c r="F105" s="29" t="s">
        <v>91</v>
      </c>
      <c r="G105" s="29" t="s">
        <v>103</v>
      </c>
      <c r="H105" s="28">
        <v>100</v>
      </c>
      <c r="I105" s="95">
        <f>1100+6+332</f>
        <v>1438</v>
      </c>
    </row>
    <row r="106" spans="1:9" ht="30.75">
      <c r="A106" s="27" t="s">
        <v>64</v>
      </c>
      <c r="B106" s="28" t="s">
        <v>6</v>
      </c>
      <c r="C106" s="28">
        <v>13</v>
      </c>
      <c r="D106" s="29">
        <v>99</v>
      </c>
      <c r="E106" s="29">
        <v>0</v>
      </c>
      <c r="F106" s="29" t="s">
        <v>91</v>
      </c>
      <c r="G106" s="29" t="s">
        <v>103</v>
      </c>
      <c r="H106" s="28">
        <v>200</v>
      </c>
      <c r="I106" s="95">
        <v>2064.8</v>
      </c>
    </row>
    <row r="107" spans="1:9" ht="15">
      <c r="A107" s="27" t="s">
        <v>68</v>
      </c>
      <c r="B107" s="28" t="s">
        <v>6</v>
      </c>
      <c r="C107" s="28">
        <v>13</v>
      </c>
      <c r="D107" s="29">
        <v>99</v>
      </c>
      <c r="E107" s="29">
        <v>0</v>
      </c>
      <c r="F107" s="29" t="s">
        <v>91</v>
      </c>
      <c r="G107" s="29" t="s">
        <v>103</v>
      </c>
      <c r="H107" s="29" t="s">
        <v>12</v>
      </c>
      <c r="I107" s="95">
        <v>114</v>
      </c>
    </row>
    <row r="108" spans="1:9" ht="46.5">
      <c r="A108" s="48" t="s">
        <v>253</v>
      </c>
      <c r="B108" s="28" t="s">
        <v>6</v>
      </c>
      <c r="C108" s="28">
        <v>13</v>
      </c>
      <c r="D108" s="29" t="s">
        <v>89</v>
      </c>
      <c r="E108" s="29" t="s">
        <v>90</v>
      </c>
      <c r="F108" s="29" t="s">
        <v>91</v>
      </c>
      <c r="G108" s="29" t="s">
        <v>252</v>
      </c>
      <c r="H108" s="28"/>
      <c r="I108" s="95">
        <f>I109</f>
        <v>450.8</v>
      </c>
    </row>
    <row r="109" spans="1:9" ht="15">
      <c r="A109" s="34" t="s">
        <v>68</v>
      </c>
      <c r="B109" s="28" t="s">
        <v>6</v>
      </c>
      <c r="C109" s="28">
        <v>13</v>
      </c>
      <c r="D109" s="29" t="s">
        <v>89</v>
      </c>
      <c r="E109" s="29" t="s">
        <v>90</v>
      </c>
      <c r="F109" s="29" t="s">
        <v>91</v>
      </c>
      <c r="G109" s="29" t="s">
        <v>252</v>
      </c>
      <c r="H109" s="28">
        <v>500</v>
      </c>
      <c r="I109" s="95">
        <v>450.8</v>
      </c>
    </row>
    <row r="110" spans="1:9" ht="15">
      <c r="A110" s="39" t="s">
        <v>251</v>
      </c>
      <c r="B110" s="40" t="s">
        <v>6</v>
      </c>
      <c r="C110" s="40">
        <v>13</v>
      </c>
      <c r="D110" s="40">
        <v>99</v>
      </c>
      <c r="E110" s="41" t="s">
        <v>95</v>
      </c>
      <c r="F110" s="41" t="s">
        <v>91</v>
      </c>
      <c r="G110" s="41" t="s">
        <v>250</v>
      </c>
      <c r="H110" s="40"/>
      <c r="I110" s="95">
        <f>I111+I112+I113</f>
        <v>3622.5599999999995</v>
      </c>
    </row>
    <row r="111" spans="1:9" s="6" customFormat="1" ht="62.25">
      <c r="A111" s="27" t="s">
        <v>63</v>
      </c>
      <c r="B111" s="28" t="s">
        <v>6</v>
      </c>
      <c r="C111" s="28">
        <v>13</v>
      </c>
      <c r="D111" s="28">
        <v>99</v>
      </c>
      <c r="E111" s="29" t="s">
        <v>95</v>
      </c>
      <c r="F111" s="29" t="s">
        <v>91</v>
      </c>
      <c r="G111" s="29" t="s">
        <v>250</v>
      </c>
      <c r="H111" s="28">
        <v>100</v>
      </c>
      <c r="I111" s="95">
        <f>1165.94+349.6+476.4+342.2+90.7+90.7</f>
        <v>2515.5399999999995</v>
      </c>
    </row>
    <row r="112" spans="1:9" ht="30.75">
      <c r="A112" s="27" t="s">
        <v>64</v>
      </c>
      <c r="B112" s="40" t="s">
        <v>6</v>
      </c>
      <c r="C112" s="40">
        <v>13</v>
      </c>
      <c r="D112" s="40">
        <v>99</v>
      </c>
      <c r="E112" s="41" t="s">
        <v>95</v>
      </c>
      <c r="F112" s="41" t="s">
        <v>91</v>
      </c>
      <c r="G112" s="41" t="s">
        <v>250</v>
      </c>
      <c r="H112" s="40">
        <v>200</v>
      </c>
      <c r="I112" s="95">
        <f>12.95+56.4+752.9+60.9+60.9+93.1</f>
        <v>1037.1499999999999</v>
      </c>
    </row>
    <row r="113" spans="1:9" ht="21" customHeight="1">
      <c r="A113" s="39" t="s">
        <v>66</v>
      </c>
      <c r="B113" s="40" t="s">
        <v>6</v>
      </c>
      <c r="C113" s="40">
        <v>13</v>
      </c>
      <c r="D113" s="40">
        <v>99</v>
      </c>
      <c r="E113" s="41" t="s">
        <v>95</v>
      </c>
      <c r="F113" s="41" t="s">
        <v>91</v>
      </c>
      <c r="G113" s="41" t="s">
        <v>250</v>
      </c>
      <c r="H113" s="40">
        <v>800</v>
      </c>
      <c r="I113" s="95">
        <v>69.87</v>
      </c>
    </row>
    <row r="114" spans="1:9" ht="15">
      <c r="A114" s="34" t="s">
        <v>280</v>
      </c>
      <c r="B114" s="29" t="s">
        <v>6</v>
      </c>
      <c r="C114" s="29" t="s">
        <v>246</v>
      </c>
      <c r="D114" s="40">
        <v>99</v>
      </c>
      <c r="E114" s="41" t="s">
        <v>95</v>
      </c>
      <c r="F114" s="41" t="s">
        <v>91</v>
      </c>
      <c r="G114" s="41" t="s">
        <v>275</v>
      </c>
      <c r="H114" s="40"/>
      <c r="I114" s="95">
        <f>I115</f>
        <v>64.17</v>
      </c>
    </row>
    <row r="115" spans="1:9" ht="15">
      <c r="A115" s="34" t="s">
        <v>66</v>
      </c>
      <c r="B115" s="29" t="s">
        <v>6</v>
      </c>
      <c r="C115" s="29" t="s">
        <v>246</v>
      </c>
      <c r="D115" s="40">
        <v>99</v>
      </c>
      <c r="E115" s="41" t="s">
        <v>95</v>
      </c>
      <c r="F115" s="41" t="s">
        <v>91</v>
      </c>
      <c r="G115" s="41" t="s">
        <v>275</v>
      </c>
      <c r="H115" s="40">
        <v>800</v>
      </c>
      <c r="I115" s="95">
        <v>64.17</v>
      </c>
    </row>
    <row r="116" spans="1:9" ht="22.5" customHeight="1">
      <c r="A116" s="49" t="s">
        <v>30</v>
      </c>
      <c r="B116" s="50" t="s">
        <v>7</v>
      </c>
      <c r="C116" s="51"/>
      <c r="D116" s="50"/>
      <c r="E116" s="50"/>
      <c r="F116" s="50"/>
      <c r="G116" s="50"/>
      <c r="H116" s="50"/>
      <c r="I116" s="99">
        <f>I117</f>
        <v>1239.7</v>
      </c>
    </row>
    <row r="117" spans="1:9" ht="15">
      <c r="A117" s="27" t="s">
        <v>31</v>
      </c>
      <c r="B117" s="29" t="s">
        <v>7</v>
      </c>
      <c r="C117" s="29" t="s">
        <v>9</v>
      </c>
      <c r="D117" s="29"/>
      <c r="E117" s="29"/>
      <c r="F117" s="29"/>
      <c r="G117" s="29"/>
      <c r="H117" s="29"/>
      <c r="I117" s="95">
        <f>I119</f>
        <v>1239.7</v>
      </c>
    </row>
    <row r="118" spans="1:9" ht="15">
      <c r="A118" s="27" t="s">
        <v>190</v>
      </c>
      <c r="B118" s="29" t="s">
        <v>7</v>
      </c>
      <c r="C118" s="29" t="s">
        <v>9</v>
      </c>
      <c r="D118" s="29">
        <v>99</v>
      </c>
      <c r="E118" s="29" t="s">
        <v>90</v>
      </c>
      <c r="F118" s="29" t="s">
        <v>91</v>
      </c>
      <c r="G118" s="29" t="s">
        <v>93</v>
      </c>
      <c r="H118" s="29"/>
      <c r="I118" s="95">
        <f>I119</f>
        <v>1239.7</v>
      </c>
    </row>
    <row r="119" spans="1:9" ht="30.75">
      <c r="A119" s="27" t="s">
        <v>32</v>
      </c>
      <c r="B119" s="29" t="s">
        <v>7</v>
      </c>
      <c r="C119" s="29" t="s">
        <v>9</v>
      </c>
      <c r="D119" s="28">
        <v>99</v>
      </c>
      <c r="E119" s="29">
        <v>0</v>
      </c>
      <c r="F119" s="29" t="s">
        <v>91</v>
      </c>
      <c r="G119" s="29" t="s">
        <v>105</v>
      </c>
      <c r="H119" s="29"/>
      <c r="I119" s="95">
        <f>I120</f>
        <v>1239.7</v>
      </c>
    </row>
    <row r="120" spans="1:9" ht="15">
      <c r="A120" s="27" t="s">
        <v>68</v>
      </c>
      <c r="B120" s="29" t="s">
        <v>7</v>
      </c>
      <c r="C120" s="29" t="s">
        <v>9</v>
      </c>
      <c r="D120" s="28">
        <v>99</v>
      </c>
      <c r="E120" s="29">
        <v>0</v>
      </c>
      <c r="F120" s="29" t="s">
        <v>91</v>
      </c>
      <c r="G120" s="29" t="s">
        <v>105</v>
      </c>
      <c r="H120" s="29" t="s">
        <v>12</v>
      </c>
      <c r="I120" s="95">
        <v>1239.7</v>
      </c>
    </row>
    <row r="121" spans="1:9" ht="37.5" customHeight="1">
      <c r="A121" s="52" t="s">
        <v>45</v>
      </c>
      <c r="B121" s="53">
        <v>3</v>
      </c>
      <c r="C121" s="53"/>
      <c r="D121" s="51"/>
      <c r="E121" s="54"/>
      <c r="F121" s="54"/>
      <c r="G121" s="54"/>
      <c r="H121" s="55"/>
      <c r="I121" s="99">
        <f>I122+I127+I134</f>
        <v>9387.45</v>
      </c>
    </row>
    <row r="122" spans="1:9" ht="30.75" customHeight="1">
      <c r="A122" s="39" t="s">
        <v>49</v>
      </c>
      <c r="B122" s="41" t="s">
        <v>9</v>
      </c>
      <c r="C122" s="41" t="s">
        <v>22</v>
      </c>
      <c r="D122" s="41"/>
      <c r="E122" s="41"/>
      <c r="F122" s="41"/>
      <c r="G122" s="41"/>
      <c r="H122" s="40"/>
      <c r="I122" s="96">
        <f>I124</f>
        <v>1039</v>
      </c>
    </row>
    <row r="123" spans="1:9" ht="19.5" customHeight="1">
      <c r="A123" s="27" t="s">
        <v>190</v>
      </c>
      <c r="B123" s="41" t="s">
        <v>9</v>
      </c>
      <c r="C123" s="41" t="s">
        <v>22</v>
      </c>
      <c r="D123" s="41" t="s">
        <v>89</v>
      </c>
      <c r="E123" s="41" t="s">
        <v>90</v>
      </c>
      <c r="F123" s="41" t="s">
        <v>91</v>
      </c>
      <c r="G123" s="41" t="s">
        <v>93</v>
      </c>
      <c r="H123" s="40"/>
      <c r="I123" s="96">
        <f>I124</f>
        <v>1039</v>
      </c>
    </row>
    <row r="124" spans="1:9" ht="30.75">
      <c r="A124" s="39" t="s">
        <v>36</v>
      </c>
      <c r="B124" s="41" t="s">
        <v>9</v>
      </c>
      <c r="C124" s="41" t="s">
        <v>22</v>
      </c>
      <c r="D124" s="41" t="s">
        <v>89</v>
      </c>
      <c r="E124" s="41" t="s">
        <v>90</v>
      </c>
      <c r="F124" s="41" t="s">
        <v>91</v>
      </c>
      <c r="G124" s="41" t="s">
        <v>180</v>
      </c>
      <c r="H124" s="41"/>
      <c r="I124" s="96">
        <f>I126+I125</f>
        <v>1039</v>
      </c>
    </row>
    <row r="125" spans="1:9" ht="62.25" customHeight="1">
      <c r="A125" s="39" t="s">
        <v>63</v>
      </c>
      <c r="B125" s="41" t="s">
        <v>9</v>
      </c>
      <c r="C125" s="41" t="s">
        <v>22</v>
      </c>
      <c r="D125" s="41" t="s">
        <v>89</v>
      </c>
      <c r="E125" s="41" t="s">
        <v>90</v>
      </c>
      <c r="F125" s="41" t="s">
        <v>91</v>
      </c>
      <c r="G125" s="41" t="s">
        <v>180</v>
      </c>
      <c r="H125" s="40">
        <v>100</v>
      </c>
      <c r="I125" s="96">
        <f>788.8+238.2</f>
        <v>1027</v>
      </c>
    </row>
    <row r="126" spans="1:9" ht="30.75">
      <c r="A126" s="39" t="s">
        <v>64</v>
      </c>
      <c r="B126" s="41" t="s">
        <v>9</v>
      </c>
      <c r="C126" s="41" t="s">
        <v>22</v>
      </c>
      <c r="D126" s="41" t="s">
        <v>89</v>
      </c>
      <c r="E126" s="41" t="s">
        <v>90</v>
      </c>
      <c r="F126" s="41" t="s">
        <v>91</v>
      </c>
      <c r="G126" s="41" t="s">
        <v>180</v>
      </c>
      <c r="H126" s="40">
        <v>200</v>
      </c>
      <c r="I126" s="96">
        <v>12</v>
      </c>
    </row>
    <row r="127" spans="1:9" ht="15">
      <c r="A127" s="39" t="s">
        <v>257</v>
      </c>
      <c r="B127" s="41" t="s">
        <v>9</v>
      </c>
      <c r="C127" s="41" t="s">
        <v>61</v>
      </c>
      <c r="D127" s="41"/>
      <c r="E127" s="41"/>
      <c r="F127" s="41"/>
      <c r="G127" s="41"/>
      <c r="H127" s="56"/>
      <c r="I127" s="95">
        <f>I129+I131</f>
        <v>5747.95</v>
      </c>
    </row>
    <row r="128" spans="1:9" ht="15">
      <c r="A128" s="39" t="s">
        <v>190</v>
      </c>
      <c r="B128" s="29" t="s">
        <v>9</v>
      </c>
      <c r="C128" s="29">
        <v>10</v>
      </c>
      <c r="D128" s="41" t="s">
        <v>89</v>
      </c>
      <c r="E128" s="41" t="s">
        <v>90</v>
      </c>
      <c r="F128" s="41" t="s">
        <v>91</v>
      </c>
      <c r="G128" s="41" t="s">
        <v>93</v>
      </c>
      <c r="H128" s="56"/>
      <c r="I128" s="95">
        <f>I129+I131</f>
        <v>5747.95</v>
      </c>
    </row>
    <row r="129" spans="1:9" s="6" customFormat="1" ht="46.5">
      <c r="A129" s="27" t="s">
        <v>253</v>
      </c>
      <c r="B129" s="29" t="s">
        <v>9</v>
      </c>
      <c r="C129" s="29">
        <v>10</v>
      </c>
      <c r="D129" s="29" t="s">
        <v>89</v>
      </c>
      <c r="E129" s="29" t="s">
        <v>90</v>
      </c>
      <c r="F129" s="29" t="s">
        <v>91</v>
      </c>
      <c r="G129" s="29" t="s">
        <v>252</v>
      </c>
      <c r="H129" s="28"/>
      <c r="I129" s="95">
        <v>255</v>
      </c>
    </row>
    <row r="130" spans="1:9" s="6" customFormat="1" ht="15">
      <c r="A130" s="27" t="s">
        <v>68</v>
      </c>
      <c r="B130" s="29" t="s">
        <v>9</v>
      </c>
      <c r="C130" s="29">
        <v>10</v>
      </c>
      <c r="D130" s="29" t="s">
        <v>89</v>
      </c>
      <c r="E130" s="29" t="s">
        <v>90</v>
      </c>
      <c r="F130" s="29" t="s">
        <v>91</v>
      </c>
      <c r="G130" s="29" t="s">
        <v>252</v>
      </c>
      <c r="H130" s="28">
        <v>500</v>
      </c>
      <c r="I130" s="95">
        <v>255</v>
      </c>
    </row>
    <row r="131" spans="1:9" s="6" customFormat="1" ht="15">
      <c r="A131" s="27" t="s">
        <v>258</v>
      </c>
      <c r="B131" s="29" t="s">
        <v>9</v>
      </c>
      <c r="C131" s="29" t="s">
        <v>61</v>
      </c>
      <c r="D131" s="29" t="s">
        <v>89</v>
      </c>
      <c r="E131" s="29" t="s">
        <v>90</v>
      </c>
      <c r="F131" s="29" t="s">
        <v>91</v>
      </c>
      <c r="G131" s="29" t="s">
        <v>256</v>
      </c>
      <c r="H131" s="29"/>
      <c r="I131" s="95">
        <f>I132+I133</f>
        <v>5492.95</v>
      </c>
    </row>
    <row r="132" spans="1:9" s="6" customFormat="1" ht="30.75">
      <c r="A132" s="27" t="s">
        <v>64</v>
      </c>
      <c r="B132" s="29" t="s">
        <v>9</v>
      </c>
      <c r="C132" s="29" t="s">
        <v>61</v>
      </c>
      <c r="D132" s="29" t="s">
        <v>89</v>
      </c>
      <c r="E132" s="29" t="s">
        <v>90</v>
      </c>
      <c r="F132" s="29" t="s">
        <v>91</v>
      </c>
      <c r="G132" s="29" t="s">
        <v>256</v>
      </c>
      <c r="H132" s="29" t="s">
        <v>166</v>
      </c>
      <c r="I132" s="95">
        <f>98.65</f>
        <v>98.65</v>
      </c>
    </row>
    <row r="133" spans="1:9" s="6" customFormat="1" ht="30.75">
      <c r="A133" s="93" t="s">
        <v>311</v>
      </c>
      <c r="B133" s="29" t="s">
        <v>9</v>
      </c>
      <c r="C133" s="29" t="s">
        <v>61</v>
      </c>
      <c r="D133" s="29" t="s">
        <v>89</v>
      </c>
      <c r="E133" s="29" t="s">
        <v>90</v>
      </c>
      <c r="F133" s="29" t="s">
        <v>91</v>
      </c>
      <c r="G133" s="29" t="s">
        <v>256</v>
      </c>
      <c r="H133" s="29" t="s">
        <v>310</v>
      </c>
      <c r="I133" s="95">
        <v>5394.3</v>
      </c>
    </row>
    <row r="134" spans="1:9" s="6" customFormat="1" ht="30.75">
      <c r="A134" s="27" t="s">
        <v>162</v>
      </c>
      <c r="B134" s="29" t="s">
        <v>9</v>
      </c>
      <c r="C134" s="29" t="s">
        <v>106</v>
      </c>
      <c r="D134" s="29"/>
      <c r="E134" s="29"/>
      <c r="F134" s="29"/>
      <c r="G134" s="29"/>
      <c r="H134" s="29"/>
      <c r="I134" s="95">
        <f>I138</f>
        <v>2600.5</v>
      </c>
    </row>
    <row r="135" spans="1:9" s="6" customFormat="1" ht="48" customHeight="1">
      <c r="A135" s="27" t="s">
        <v>203</v>
      </c>
      <c r="B135" s="29" t="s">
        <v>9</v>
      </c>
      <c r="C135" s="29" t="s">
        <v>106</v>
      </c>
      <c r="D135" s="29" t="s">
        <v>65</v>
      </c>
      <c r="E135" s="29" t="s">
        <v>90</v>
      </c>
      <c r="F135" s="29" t="s">
        <v>91</v>
      </c>
      <c r="G135" s="29" t="s">
        <v>93</v>
      </c>
      <c r="H135" s="29"/>
      <c r="I135" s="95">
        <f>I138</f>
        <v>2600.5</v>
      </c>
    </row>
    <row r="136" spans="1:253" ht="30.75">
      <c r="A136" s="27" t="s">
        <v>204</v>
      </c>
      <c r="B136" s="29" t="s">
        <v>9</v>
      </c>
      <c r="C136" s="29" t="s">
        <v>106</v>
      </c>
      <c r="D136" s="29" t="s">
        <v>65</v>
      </c>
      <c r="E136" s="29" t="s">
        <v>90</v>
      </c>
      <c r="F136" s="29" t="s">
        <v>6</v>
      </c>
      <c r="G136" s="29" t="s">
        <v>93</v>
      </c>
      <c r="H136" s="29"/>
      <c r="I136" s="95">
        <f>I138</f>
        <v>2600.5</v>
      </c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</row>
    <row r="137" spans="1:253" ht="21.75" customHeight="1">
      <c r="A137" s="27" t="s">
        <v>163</v>
      </c>
      <c r="B137" s="29" t="s">
        <v>9</v>
      </c>
      <c r="C137" s="29" t="s">
        <v>106</v>
      </c>
      <c r="D137" s="29" t="s">
        <v>65</v>
      </c>
      <c r="E137" s="29" t="s">
        <v>90</v>
      </c>
      <c r="F137" s="29" t="s">
        <v>6</v>
      </c>
      <c r="G137" s="29" t="s">
        <v>131</v>
      </c>
      <c r="H137" s="29"/>
      <c r="I137" s="95">
        <f>I138</f>
        <v>2600.5</v>
      </c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</row>
    <row r="138" spans="1:253" ht="62.25" customHeight="1">
      <c r="A138" s="27" t="s">
        <v>63</v>
      </c>
      <c r="B138" s="29" t="s">
        <v>9</v>
      </c>
      <c r="C138" s="29" t="s">
        <v>106</v>
      </c>
      <c r="D138" s="29" t="s">
        <v>65</v>
      </c>
      <c r="E138" s="29" t="s">
        <v>90</v>
      </c>
      <c r="F138" s="29" t="s">
        <v>6</v>
      </c>
      <c r="G138" s="29" t="s">
        <v>131</v>
      </c>
      <c r="H138" s="29" t="s">
        <v>107</v>
      </c>
      <c r="I138" s="95">
        <f>1997.3+603.2</f>
        <v>2600.5</v>
      </c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</row>
    <row r="139" spans="1:9" ht="25.5" customHeight="1">
      <c r="A139" s="52" t="s">
        <v>54</v>
      </c>
      <c r="B139" s="53">
        <v>4</v>
      </c>
      <c r="C139" s="53"/>
      <c r="D139" s="51"/>
      <c r="E139" s="54"/>
      <c r="F139" s="54"/>
      <c r="G139" s="54"/>
      <c r="H139" s="55"/>
      <c r="I139" s="99">
        <f>I141+I144+I148+I156+0.01</f>
        <v>35204.12</v>
      </c>
    </row>
    <row r="140" spans="1:9" ht="25.5" customHeight="1">
      <c r="A140" s="27" t="s">
        <v>302</v>
      </c>
      <c r="B140" s="29" t="s">
        <v>55</v>
      </c>
      <c r="C140" s="29" t="s">
        <v>19</v>
      </c>
      <c r="D140" s="29"/>
      <c r="E140" s="29"/>
      <c r="F140" s="29"/>
      <c r="G140" s="29"/>
      <c r="H140" s="29"/>
      <c r="I140" s="95">
        <f>I141</f>
        <v>1139.9</v>
      </c>
    </row>
    <row r="141" spans="1:9" ht="62.25" customHeight="1">
      <c r="A141" s="27" t="s">
        <v>74</v>
      </c>
      <c r="B141" s="29" t="s">
        <v>55</v>
      </c>
      <c r="C141" s="29" t="s">
        <v>19</v>
      </c>
      <c r="D141" s="29" t="s">
        <v>108</v>
      </c>
      <c r="E141" s="29" t="s">
        <v>90</v>
      </c>
      <c r="F141" s="29" t="s">
        <v>6</v>
      </c>
      <c r="G141" s="29" t="s">
        <v>109</v>
      </c>
      <c r="H141" s="29"/>
      <c r="I141" s="95">
        <f>I142+I143</f>
        <v>1139.9</v>
      </c>
    </row>
    <row r="142" spans="1:9" s="6" customFormat="1" ht="30.75">
      <c r="A142" s="27" t="s">
        <v>64</v>
      </c>
      <c r="B142" s="29" t="s">
        <v>55</v>
      </c>
      <c r="C142" s="29" t="s">
        <v>19</v>
      </c>
      <c r="D142" s="29" t="s">
        <v>108</v>
      </c>
      <c r="E142" s="29" t="s">
        <v>90</v>
      </c>
      <c r="F142" s="29" t="s">
        <v>6</v>
      </c>
      <c r="G142" s="29" t="s">
        <v>109</v>
      </c>
      <c r="H142" s="28">
        <v>200</v>
      </c>
      <c r="I142" s="95">
        <v>1015.2</v>
      </c>
    </row>
    <row r="143" spans="1:9" s="6" customFormat="1" ht="30.75">
      <c r="A143" s="27" t="s">
        <v>64</v>
      </c>
      <c r="B143" s="29" t="s">
        <v>55</v>
      </c>
      <c r="C143" s="29" t="s">
        <v>19</v>
      </c>
      <c r="D143" s="29" t="s">
        <v>108</v>
      </c>
      <c r="E143" s="29" t="s">
        <v>90</v>
      </c>
      <c r="F143" s="29" t="s">
        <v>6</v>
      </c>
      <c r="G143" s="29" t="s">
        <v>109</v>
      </c>
      <c r="H143" s="28">
        <v>200</v>
      </c>
      <c r="I143" s="95">
        <v>124.7</v>
      </c>
    </row>
    <row r="144" spans="1:9" s="6" customFormat="1" ht="15">
      <c r="A144" s="39" t="s">
        <v>289</v>
      </c>
      <c r="B144" s="29" t="s">
        <v>55</v>
      </c>
      <c r="C144" s="29" t="s">
        <v>65</v>
      </c>
      <c r="D144" s="41"/>
      <c r="E144" s="41"/>
      <c r="F144" s="41"/>
      <c r="G144" s="41"/>
      <c r="H144" s="56"/>
      <c r="I144" s="95">
        <f>I147</f>
        <v>550</v>
      </c>
    </row>
    <row r="145" spans="1:9" s="6" customFormat="1" ht="15">
      <c r="A145" s="39" t="s">
        <v>190</v>
      </c>
      <c r="B145" s="29" t="s">
        <v>55</v>
      </c>
      <c r="C145" s="29" t="s">
        <v>65</v>
      </c>
      <c r="D145" s="41" t="s">
        <v>89</v>
      </c>
      <c r="E145" s="41" t="s">
        <v>90</v>
      </c>
      <c r="F145" s="41" t="s">
        <v>91</v>
      </c>
      <c r="G145" s="41" t="s">
        <v>93</v>
      </c>
      <c r="H145" s="56"/>
      <c r="I145" s="95">
        <f>I146</f>
        <v>550</v>
      </c>
    </row>
    <row r="146" spans="1:9" s="6" customFormat="1" ht="30.75">
      <c r="A146" s="39" t="s">
        <v>290</v>
      </c>
      <c r="B146" s="29" t="s">
        <v>55</v>
      </c>
      <c r="C146" s="29" t="s">
        <v>65</v>
      </c>
      <c r="D146" s="41" t="s">
        <v>89</v>
      </c>
      <c r="E146" s="41" t="s">
        <v>90</v>
      </c>
      <c r="F146" s="41" t="s">
        <v>91</v>
      </c>
      <c r="G146" s="41" t="s">
        <v>294</v>
      </c>
      <c r="H146" s="56"/>
      <c r="I146" s="95">
        <f>I147</f>
        <v>550</v>
      </c>
    </row>
    <row r="147" spans="1:9" s="6" customFormat="1" ht="30.75">
      <c r="A147" s="27" t="s">
        <v>64</v>
      </c>
      <c r="B147" s="29" t="s">
        <v>55</v>
      </c>
      <c r="C147" s="29" t="s">
        <v>65</v>
      </c>
      <c r="D147" s="41" t="s">
        <v>89</v>
      </c>
      <c r="E147" s="41" t="s">
        <v>90</v>
      </c>
      <c r="F147" s="41" t="s">
        <v>91</v>
      </c>
      <c r="G147" s="41" t="s">
        <v>294</v>
      </c>
      <c r="H147" s="41">
        <v>200</v>
      </c>
      <c r="I147" s="95">
        <v>550</v>
      </c>
    </row>
    <row r="148" spans="1:9" s="6" customFormat="1" ht="15">
      <c r="A148" s="27" t="s">
        <v>69</v>
      </c>
      <c r="B148" s="29" t="s">
        <v>55</v>
      </c>
      <c r="C148" s="29" t="s">
        <v>22</v>
      </c>
      <c r="D148" s="29"/>
      <c r="E148" s="29"/>
      <c r="F148" s="29"/>
      <c r="G148" s="29"/>
      <c r="H148" s="29"/>
      <c r="I148" s="95">
        <f>I150+I152+I154</f>
        <v>29344.8</v>
      </c>
    </row>
    <row r="149" spans="1:9" s="6" customFormat="1" ht="15">
      <c r="A149" s="39" t="s">
        <v>190</v>
      </c>
      <c r="B149" s="29" t="s">
        <v>55</v>
      </c>
      <c r="C149" s="29" t="s">
        <v>22</v>
      </c>
      <c r="D149" s="41" t="s">
        <v>89</v>
      </c>
      <c r="E149" s="41" t="s">
        <v>90</v>
      </c>
      <c r="F149" s="41" t="s">
        <v>91</v>
      </c>
      <c r="G149" s="41" t="s">
        <v>93</v>
      </c>
      <c r="H149" s="29"/>
      <c r="I149" s="95">
        <f>I150+I152</f>
        <v>4061.8</v>
      </c>
    </row>
    <row r="150" spans="1:9" s="6" customFormat="1" ht="46.5">
      <c r="A150" s="27" t="s">
        <v>253</v>
      </c>
      <c r="B150" s="29" t="s">
        <v>55</v>
      </c>
      <c r="C150" s="29" t="s">
        <v>22</v>
      </c>
      <c r="D150" s="29" t="s">
        <v>89</v>
      </c>
      <c r="E150" s="29" t="s">
        <v>90</v>
      </c>
      <c r="F150" s="29" t="s">
        <v>91</v>
      </c>
      <c r="G150" s="29" t="s">
        <v>252</v>
      </c>
      <c r="H150" s="28"/>
      <c r="I150" s="95">
        <f>I151</f>
        <v>1000</v>
      </c>
    </row>
    <row r="151" spans="1:9" s="6" customFormat="1" ht="15">
      <c r="A151" s="27" t="s">
        <v>68</v>
      </c>
      <c r="B151" s="29" t="s">
        <v>55</v>
      </c>
      <c r="C151" s="29" t="s">
        <v>22</v>
      </c>
      <c r="D151" s="29" t="s">
        <v>89</v>
      </c>
      <c r="E151" s="29" t="s">
        <v>90</v>
      </c>
      <c r="F151" s="29" t="s">
        <v>91</v>
      </c>
      <c r="G151" s="29" t="s">
        <v>252</v>
      </c>
      <c r="H151" s="28">
        <v>500</v>
      </c>
      <c r="I151" s="95">
        <v>1000</v>
      </c>
    </row>
    <row r="152" spans="1:9" s="6" customFormat="1" ht="46.5">
      <c r="A152" s="27" t="s">
        <v>292</v>
      </c>
      <c r="B152" s="29" t="s">
        <v>55</v>
      </c>
      <c r="C152" s="29" t="s">
        <v>22</v>
      </c>
      <c r="D152" s="29" t="s">
        <v>89</v>
      </c>
      <c r="E152" s="29" t="s">
        <v>90</v>
      </c>
      <c r="F152" s="29" t="s">
        <v>91</v>
      </c>
      <c r="G152" s="29" t="s">
        <v>291</v>
      </c>
      <c r="H152" s="29"/>
      <c r="I152" s="95">
        <f>I153</f>
        <v>3061.8</v>
      </c>
    </row>
    <row r="153" spans="1:9" s="6" customFormat="1" ht="30.75">
      <c r="A153" s="27" t="s">
        <v>64</v>
      </c>
      <c r="B153" s="29" t="s">
        <v>55</v>
      </c>
      <c r="C153" s="29" t="s">
        <v>22</v>
      </c>
      <c r="D153" s="29" t="s">
        <v>89</v>
      </c>
      <c r="E153" s="29" t="s">
        <v>90</v>
      </c>
      <c r="F153" s="29" t="s">
        <v>91</v>
      </c>
      <c r="G153" s="29" t="s">
        <v>291</v>
      </c>
      <c r="H153" s="29" t="s">
        <v>166</v>
      </c>
      <c r="I153" s="95">
        <v>3061.8</v>
      </c>
    </row>
    <row r="154" spans="1:9" s="6" customFormat="1" ht="46.5">
      <c r="A154" s="27" t="s">
        <v>194</v>
      </c>
      <c r="B154" s="29" t="s">
        <v>55</v>
      </c>
      <c r="C154" s="29" t="s">
        <v>22</v>
      </c>
      <c r="D154" s="29" t="s">
        <v>271</v>
      </c>
      <c r="E154" s="29" t="s">
        <v>90</v>
      </c>
      <c r="F154" s="29" t="s">
        <v>91</v>
      </c>
      <c r="G154" s="29" t="s">
        <v>179</v>
      </c>
      <c r="H154" s="29"/>
      <c r="I154" s="95">
        <f>I155</f>
        <v>25283</v>
      </c>
    </row>
    <row r="155" spans="1:9" s="6" customFormat="1" ht="30.75">
      <c r="A155" s="27" t="s">
        <v>64</v>
      </c>
      <c r="B155" s="29" t="s">
        <v>55</v>
      </c>
      <c r="C155" s="29" t="s">
        <v>22</v>
      </c>
      <c r="D155" s="29" t="s">
        <v>271</v>
      </c>
      <c r="E155" s="29" t="s">
        <v>90</v>
      </c>
      <c r="F155" s="29" t="s">
        <v>91</v>
      </c>
      <c r="G155" s="29" t="s">
        <v>179</v>
      </c>
      <c r="H155" s="29">
        <v>200</v>
      </c>
      <c r="I155" s="95">
        <f>17700+2100+5483</f>
        <v>25283</v>
      </c>
    </row>
    <row r="156" spans="1:9" s="6" customFormat="1" ht="15">
      <c r="A156" s="27" t="s">
        <v>219</v>
      </c>
      <c r="B156" s="28" t="s">
        <v>55</v>
      </c>
      <c r="C156" s="28">
        <v>12</v>
      </c>
      <c r="D156" s="29"/>
      <c r="E156" s="29"/>
      <c r="F156" s="29"/>
      <c r="G156" s="29"/>
      <c r="H156" s="28"/>
      <c r="I156" s="95">
        <f>I157</f>
        <v>4169.41</v>
      </c>
    </row>
    <row r="157" spans="1:253" s="6" customFormat="1" ht="21.75" customHeight="1">
      <c r="A157" s="39" t="s">
        <v>190</v>
      </c>
      <c r="B157" s="40" t="s">
        <v>55</v>
      </c>
      <c r="C157" s="41" t="s">
        <v>188</v>
      </c>
      <c r="D157" s="41" t="s">
        <v>89</v>
      </c>
      <c r="E157" s="41" t="s">
        <v>90</v>
      </c>
      <c r="F157" s="41" t="s">
        <v>91</v>
      </c>
      <c r="G157" s="41" t="s">
        <v>93</v>
      </c>
      <c r="H157" s="56"/>
      <c r="I157" s="95">
        <f>I158+I160</f>
        <v>4169.41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</row>
    <row r="158" spans="1:253" s="6" customFormat="1" ht="21.75" customHeight="1">
      <c r="A158" s="57" t="s">
        <v>301</v>
      </c>
      <c r="B158" s="28" t="s">
        <v>55</v>
      </c>
      <c r="C158" s="58">
        <v>12</v>
      </c>
      <c r="D158" s="58">
        <v>99</v>
      </c>
      <c r="E158" s="59" t="s">
        <v>90</v>
      </c>
      <c r="F158" s="59" t="s">
        <v>91</v>
      </c>
      <c r="G158" s="59" t="s">
        <v>300</v>
      </c>
      <c r="H158" s="58"/>
      <c r="I158" s="100">
        <f>I159</f>
        <v>469.11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</row>
    <row r="159" spans="1:253" s="6" customFormat="1" ht="33" customHeight="1">
      <c r="A159" s="27" t="s">
        <v>64</v>
      </c>
      <c r="B159" s="28" t="s">
        <v>55</v>
      </c>
      <c r="C159" s="58">
        <v>12</v>
      </c>
      <c r="D159" s="58">
        <v>99</v>
      </c>
      <c r="E159" s="59" t="s">
        <v>90</v>
      </c>
      <c r="F159" s="59" t="s">
        <v>91</v>
      </c>
      <c r="G159" s="59" t="s">
        <v>300</v>
      </c>
      <c r="H159" s="58">
        <v>200</v>
      </c>
      <c r="I159" s="100">
        <v>469.11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</row>
    <row r="160" spans="1:253" s="6" customFormat="1" ht="21.75" customHeight="1">
      <c r="A160" s="39" t="s">
        <v>184</v>
      </c>
      <c r="B160" s="40" t="s">
        <v>55</v>
      </c>
      <c r="C160" s="41" t="s">
        <v>188</v>
      </c>
      <c r="D160" s="41" t="s">
        <v>89</v>
      </c>
      <c r="E160" s="41" t="s">
        <v>90</v>
      </c>
      <c r="F160" s="41" t="s">
        <v>91</v>
      </c>
      <c r="G160" s="41" t="s">
        <v>125</v>
      </c>
      <c r="H160" s="41"/>
      <c r="I160" s="95">
        <f>I161+I162+I163</f>
        <v>3700.2999999999997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</row>
    <row r="161" spans="1:253" s="6" customFormat="1" ht="69.75" customHeight="1">
      <c r="A161" s="39" t="s">
        <v>63</v>
      </c>
      <c r="B161" s="40" t="s">
        <v>55</v>
      </c>
      <c r="C161" s="41" t="s">
        <v>188</v>
      </c>
      <c r="D161" s="41" t="s">
        <v>89</v>
      </c>
      <c r="E161" s="41" t="s">
        <v>90</v>
      </c>
      <c r="F161" s="41" t="s">
        <v>91</v>
      </c>
      <c r="G161" s="41" t="s">
        <v>125</v>
      </c>
      <c r="H161" s="41" t="s">
        <v>107</v>
      </c>
      <c r="I161" s="95">
        <f>2181.96+658.95+25.5</f>
        <v>2866.41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</row>
    <row r="162" spans="1:253" s="6" customFormat="1" ht="33.75" customHeight="1">
      <c r="A162" s="27" t="s">
        <v>64</v>
      </c>
      <c r="B162" s="40" t="s">
        <v>55</v>
      </c>
      <c r="C162" s="41" t="s">
        <v>188</v>
      </c>
      <c r="D162" s="41" t="s">
        <v>89</v>
      </c>
      <c r="E162" s="41" t="s">
        <v>90</v>
      </c>
      <c r="F162" s="41" t="s">
        <v>91</v>
      </c>
      <c r="G162" s="41" t="s">
        <v>125</v>
      </c>
      <c r="H162" s="41" t="s">
        <v>166</v>
      </c>
      <c r="I162" s="95">
        <f>824.39</f>
        <v>824.39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</row>
    <row r="163" spans="1:253" s="6" customFormat="1" ht="15.75" customHeight="1">
      <c r="A163" s="39" t="s">
        <v>66</v>
      </c>
      <c r="B163" s="40" t="s">
        <v>55</v>
      </c>
      <c r="C163" s="41" t="s">
        <v>188</v>
      </c>
      <c r="D163" s="41" t="s">
        <v>89</v>
      </c>
      <c r="E163" s="41" t="s">
        <v>90</v>
      </c>
      <c r="F163" s="41" t="s">
        <v>91</v>
      </c>
      <c r="G163" s="41" t="s">
        <v>125</v>
      </c>
      <c r="H163" s="41" t="s">
        <v>77</v>
      </c>
      <c r="I163" s="95">
        <f>0.8+8.7</f>
        <v>9.5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</row>
    <row r="164" spans="1:253" s="6" customFormat="1" ht="30.75" customHeight="1">
      <c r="A164" s="52" t="s">
        <v>21</v>
      </c>
      <c r="B164" s="53">
        <v>5</v>
      </c>
      <c r="C164" s="60"/>
      <c r="D164" s="61"/>
      <c r="E164" s="62"/>
      <c r="F164" s="62"/>
      <c r="G164" s="62"/>
      <c r="H164" s="63"/>
      <c r="I164" s="101">
        <f>I165+I175+I182+I189</f>
        <v>55453.649999999994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</row>
    <row r="165" spans="1:253" s="6" customFormat="1" ht="15">
      <c r="A165" s="27" t="s">
        <v>76</v>
      </c>
      <c r="B165" s="28" t="s">
        <v>19</v>
      </c>
      <c r="C165" s="29" t="s">
        <v>6</v>
      </c>
      <c r="D165" s="28"/>
      <c r="E165" s="28"/>
      <c r="F165" s="28"/>
      <c r="G165" s="28"/>
      <c r="H165" s="28"/>
      <c r="I165" s="95">
        <f>I166+I168-0.01</f>
        <v>34200.619999999995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</row>
    <row r="166" spans="1:253" s="6" customFormat="1" ht="62.25">
      <c r="A166" s="35" t="s">
        <v>195</v>
      </c>
      <c r="B166" s="29" t="s">
        <v>19</v>
      </c>
      <c r="C166" s="29" t="s">
        <v>6</v>
      </c>
      <c r="D166" s="29" t="s">
        <v>55</v>
      </c>
      <c r="E166" s="29" t="s">
        <v>101</v>
      </c>
      <c r="F166" s="29" t="s">
        <v>6</v>
      </c>
      <c r="G166" s="29" t="s">
        <v>110</v>
      </c>
      <c r="H166" s="29"/>
      <c r="I166" s="95">
        <f>I167</f>
        <v>31537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</row>
    <row r="167" spans="1:253" s="6" customFormat="1" ht="30.75">
      <c r="A167" s="39" t="s">
        <v>67</v>
      </c>
      <c r="B167" s="28" t="s">
        <v>19</v>
      </c>
      <c r="C167" s="29" t="s">
        <v>6</v>
      </c>
      <c r="D167" s="29" t="s">
        <v>55</v>
      </c>
      <c r="E167" s="29" t="s">
        <v>101</v>
      </c>
      <c r="F167" s="29" t="s">
        <v>6</v>
      </c>
      <c r="G167" s="29" t="s">
        <v>110</v>
      </c>
      <c r="H167" s="29" t="s">
        <v>169</v>
      </c>
      <c r="I167" s="95">
        <v>31537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</row>
    <row r="168" spans="1:253" s="6" customFormat="1" ht="15">
      <c r="A168" s="27" t="s">
        <v>190</v>
      </c>
      <c r="B168" s="28" t="s">
        <v>19</v>
      </c>
      <c r="C168" s="29" t="s">
        <v>6</v>
      </c>
      <c r="D168" s="29" t="s">
        <v>89</v>
      </c>
      <c r="E168" s="29" t="s">
        <v>90</v>
      </c>
      <c r="F168" s="29" t="s">
        <v>91</v>
      </c>
      <c r="G168" s="29" t="s">
        <v>93</v>
      </c>
      <c r="H168" s="29"/>
      <c r="I168" s="95">
        <f>I169+I171+I174</f>
        <v>2663.63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</row>
    <row r="169" spans="1:253" s="6" customFormat="1" ht="62.25">
      <c r="A169" s="34" t="s">
        <v>298</v>
      </c>
      <c r="B169" s="28" t="s">
        <v>19</v>
      </c>
      <c r="C169" s="29" t="s">
        <v>6</v>
      </c>
      <c r="D169" s="29" t="s">
        <v>55</v>
      </c>
      <c r="E169" s="29" t="s">
        <v>122</v>
      </c>
      <c r="F169" s="29" t="s">
        <v>6</v>
      </c>
      <c r="G169" s="29" t="s">
        <v>296</v>
      </c>
      <c r="H169" s="29"/>
      <c r="I169" s="95">
        <f>I170</f>
        <v>1884.18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</row>
    <row r="170" spans="1:253" s="6" customFormat="1" ht="15">
      <c r="A170" s="34" t="s">
        <v>70</v>
      </c>
      <c r="B170" s="28" t="s">
        <v>19</v>
      </c>
      <c r="C170" s="29" t="s">
        <v>6</v>
      </c>
      <c r="D170" s="29" t="s">
        <v>55</v>
      </c>
      <c r="E170" s="29" t="s">
        <v>122</v>
      </c>
      <c r="F170" s="29" t="s">
        <v>6</v>
      </c>
      <c r="G170" s="29" t="s">
        <v>296</v>
      </c>
      <c r="H170" s="29" t="s">
        <v>71</v>
      </c>
      <c r="I170" s="95">
        <v>1884.18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</row>
    <row r="171" spans="1:253" s="6" customFormat="1" ht="30.75">
      <c r="A171" s="34" t="s">
        <v>299</v>
      </c>
      <c r="B171" s="28" t="s">
        <v>19</v>
      </c>
      <c r="C171" s="29" t="s">
        <v>6</v>
      </c>
      <c r="D171" s="29" t="s">
        <v>55</v>
      </c>
      <c r="E171" s="29" t="s">
        <v>122</v>
      </c>
      <c r="F171" s="29" t="s">
        <v>6</v>
      </c>
      <c r="G171" s="29" t="s">
        <v>297</v>
      </c>
      <c r="H171" s="29"/>
      <c r="I171" s="95">
        <f>I172</f>
        <v>195.68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</row>
    <row r="172" spans="1:253" s="6" customFormat="1" ht="15">
      <c r="A172" s="34" t="s">
        <v>70</v>
      </c>
      <c r="B172" s="28" t="s">
        <v>19</v>
      </c>
      <c r="C172" s="29" t="s">
        <v>6</v>
      </c>
      <c r="D172" s="29" t="s">
        <v>55</v>
      </c>
      <c r="E172" s="29" t="s">
        <v>122</v>
      </c>
      <c r="F172" s="29" t="s">
        <v>6</v>
      </c>
      <c r="G172" s="29" t="s">
        <v>297</v>
      </c>
      <c r="H172" s="29" t="s">
        <v>71</v>
      </c>
      <c r="I172" s="95">
        <v>195.68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</row>
    <row r="173" spans="1:253" s="6" customFormat="1" ht="30.75">
      <c r="A173" s="27" t="s">
        <v>183</v>
      </c>
      <c r="B173" s="28" t="s">
        <v>19</v>
      </c>
      <c r="C173" s="29" t="s">
        <v>6</v>
      </c>
      <c r="D173" s="29" t="s">
        <v>89</v>
      </c>
      <c r="E173" s="29" t="s">
        <v>90</v>
      </c>
      <c r="F173" s="29" t="s">
        <v>91</v>
      </c>
      <c r="G173" s="29" t="s">
        <v>182</v>
      </c>
      <c r="H173" s="29"/>
      <c r="I173" s="95">
        <f>I174</f>
        <v>583.77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</row>
    <row r="174" spans="1:253" s="6" customFormat="1" ht="30.75">
      <c r="A174" s="27" t="s">
        <v>64</v>
      </c>
      <c r="B174" s="29" t="s">
        <v>19</v>
      </c>
      <c r="C174" s="29" t="s">
        <v>6</v>
      </c>
      <c r="D174" s="29" t="s">
        <v>89</v>
      </c>
      <c r="E174" s="29" t="s">
        <v>90</v>
      </c>
      <c r="F174" s="29" t="s">
        <v>91</v>
      </c>
      <c r="G174" s="29" t="s">
        <v>182</v>
      </c>
      <c r="H174" s="29">
        <v>200</v>
      </c>
      <c r="I174" s="95">
        <v>583.77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</row>
    <row r="175" spans="1:253" s="6" customFormat="1" ht="15">
      <c r="A175" s="27" t="s">
        <v>223</v>
      </c>
      <c r="B175" s="29" t="s">
        <v>19</v>
      </c>
      <c r="C175" s="29" t="s">
        <v>7</v>
      </c>
      <c r="D175" s="29"/>
      <c r="E175" s="29"/>
      <c r="F175" s="29"/>
      <c r="G175" s="29"/>
      <c r="H175" s="29"/>
      <c r="I175" s="95">
        <f>I176</f>
        <v>2560.1699999999996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</row>
    <row r="176" spans="1:253" s="6" customFormat="1" ht="15">
      <c r="A176" s="27" t="s">
        <v>190</v>
      </c>
      <c r="B176" s="29" t="s">
        <v>19</v>
      </c>
      <c r="C176" s="29" t="s">
        <v>7</v>
      </c>
      <c r="D176" s="29" t="s">
        <v>89</v>
      </c>
      <c r="E176" s="29" t="s">
        <v>90</v>
      </c>
      <c r="F176" s="29" t="s">
        <v>91</v>
      </c>
      <c r="G176" s="29" t="s">
        <v>93</v>
      </c>
      <c r="H176" s="29"/>
      <c r="I176" s="95">
        <f>I177+I180</f>
        <v>2560.1699999999996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</row>
    <row r="177" spans="1:253" s="6" customFormat="1" ht="15">
      <c r="A177" s="27" t="s">
        <v>255</v>
      </c>
      <c r="B177" s="29" t="s">
        <v>19</v>
      </c>
      <c r="C177" s="29" t="s">
        <v>7</v>
      </c>
      <c r="D177" s="29" t="s">
        <v>89</v>
      </c>
      <c r="E177" s="29" t="s">
        <v>90</v>
      </c>
      <c r="F177" s="29" t="s">
        <v>91</v>
      </c>
      <c r="G177" s="29" t="s">
        <v>254</v>
      </c>
      <c r="H177" s="64"/>
      <c r="I177" s="95">
        <f>I178+I179</f>
        <v>2398.97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</row>
    <row r="178" spans="1:9" s="6" customFormat="1" ht="30.75">
      <c r="A178" s="27" t="s">
        <v>64</v>
      </c>
      <c r="B178" s="28" t="s">
        <v>19</v>
      </c>
      <c r="C178" s="29" t="s">
        <v>7</v>
      </c>
      <c r="D178" s="29" t="s">
        <v>89</v>
      </c>
      <c r="E178" s="29" t="s">
        <v>90</v>
      </c>
      <c r="F178" s="29" t="s">
        <v>91</v>
      </c>
      <c r="G178" s="29" t="s">
        <v>254</v>
      </c>
      <c r="H178" s="29" t="s">
        <v>166</v>
      </c>
      <c r="I178" s="95">
        <f>1385.87+286</f>
        <v>1671.87</v>
      </c>
    </row>
    <row r="179" spans="1:9" s="6" customFormat="1" ht="15">
      <c r="A179" s="27"/>
      <c r="B179" s="28" t="s">
        <v>19</v>
      </c>
      <c r="C179" s="29" t="s">
        <v>7</v>
      </c>
      <c r="D179" s="29" t="s">
        <v>89</v>
      </c>
      <c r="E179" s="29" t="s">
        <v>90</v>
      </c>
      <c r="F179" s="29" t="s">
        <v>91</v>
      </c>
      <c r="G179" s="29" t="s">
        <v>254</v>
      </c>
      <c r="H179" s="29" t="s">
        <v>310</v>
      </c>
      <c r="I179" s="95">
        <v>727.1</v>
      </c>
    </row>
    <row r="180" spans="1:9" s="6" customFormat="1" ht="46.5">
      <c r="A180" s="27" t="s">
        <v>224</v>
      </c>
      <c r="B180" s="29" t="s">
        <v>19</v>
      </c>
      <c r="C180" s="29" t="s">
        <v>7</v>
      </c>
      <c r="D180" s="29" t="s">
        <v>89</v>
      </c>
      <c r="E180" s="29" t="s">
        <v>90</v>
      </c>
      <c r="F180" s="29" t="s">
        <v>91</v>
      </c>
      <c r="G180" s="29" t="s">
        <v>222</v>
      </c>
      <c r="H180" s="29"/>
      <c r="I180" s="95">
        <f>I181</f>
        <v>161.2</v>
      </c>
    </row>
    <row r="181" spans="1:9" s="6" customFormat="1" ht="30.75">
      <c r="A181" s="27" t="s">
        <v>64</v>
      </c>
      <c r="B181" s="29" t="s">
        <v>19</v>
      </c>
      <c r="C181" s="29" t="s">
        <v>7</v>
      </c>
      <c r="D181" s="29" t="s">
        <v>89</v>
      </c>
      <c r="E181" s="29" t="s">
        <v>90</v>
      </c>
      <c r="F181" s="29" t="s">
        <v>91</v>
      </c>
      <c r="G181" s="29" t="s">
        <v>222</v>
      </c>
      <c r="H181" s="29" t="s">
        <v>166</v>
      </c>
      <c r="I181" s="95">
        <v>161.2</v>
      </c>
    </row>
    <row r="182" spans="1:9" s="6" customFormat="1" ht="15">
      <c r="A182" s="27" t="s">
        <v>259</v>
      </c>
      <c r="B182" s="28" t="s">
        <v>19</v>
      </c>
      <c r="C182" s="29" t="s">
        <v>9</v>
      </c>
      <c r="D182" s="29"/>
      <c r="E182" s="29"/>
      <c r="F182" s="29"/>
      <c r="G182" s="29"/>
      <c r="H182" s="29"/>
      <c r="I182" s="95">
        <f>I183</f>
        <v>18531.16</v>
      </c>
    </row>
    <row r="183" spans="1:9" s="6" customFormat="1" ht="15">
      <c r="A183" s="27" t="s">
        <v>190</v>
      </c>
      <c r="B183" s="28" t="s">
        <v>19</v>
      </c>
      <c r="C183" s="29" t="s">
        <v>9</v>
      </c>
      <c r="D183" s="29" t="s">
        <v>89</v>
      </c>
      <c r="E183" s="29" t="s">
        <v>90</v>
      </c>
      <c r="F183" s="29" t="s">
        <v>91</v>
      </c>
      <c r="G183" s="29" t="s">
        <v>93</v>
      </c>
      <c r="H183" s="29"/>
      <c r="I183" s="95">
        <f>I184+I186</f>
        <v>18531.16</v>
      </c>
    </row>
    <row r="184" spans="1:9" s="6" customFormat="1" ht="46.5">
      <c r="A184" s="27" t="s">
        <v>253</v>
      </c>
      <c r="B184" s="29" t="s">
        <v>19</v>
      </c>
      <c r="C184" s="29" t="s">
        <v>9</v>
      </c>
      <c r="D184" s="29" t="s">
        <v>89</v>
      </c>
      <c r="E184" s="29" t="s">
        <v>90</v>
      </c>
      <c r="F184" s="29" t="s">
        <v>91</v>
      </c>
      <c r="G184" s="29" t="s">
        <v>252</v>
      </c>
      <c r="H184" s="28"/>
      <c r="I184" s="95">
        <f>I185</f>
        <v>14489.31</v>
      </c>
    </row>
    <row r="185" spans="1:9" s="6" customFormat="1" ht="15">
      <c r="A185" s="27" t="s">
        <v>68</v>
      </c>
      <c r="B185" s="29" t="s">
        <v>19</v>
      </c>
      <c r="C185" s="29" t="s">
        <v>9</v>
      </c>
      <c r="D185" s="29" t="s">
        <v>89</v>
      </c>
      <c r="E185" s="29" t="s">
        <v>90</v>
      </c>
      <c r="F185" s="29" t="s">
        <v>91</v>
      </c>
      <c r="G185" s="29" t="s">
        <v>252</v>
      </c>
      <c r="H185" s="28">
        <v>500</v>
      </c>
      <c r="I185" s="95">
        <f>605+13884.31</f>
        <v>14489.31</v>
      </c>
    </row>
    <row r="186" spans="1:9" s="6" customFormat="1" ht="30.75">
      <c r="A186" s="27" t="s">
        <v>260</v>
      </c>
      <c r="B186" s="28" t="s">
        <v>19</v>
      </c>
      <c r="C186" s="29" t="s">
        <v>9</v>
      </c>
      <c r="D186" s="29" t="s">
        <v>89</v>
      </c>
      <c r="E186" s="29" t="s">
        <v>90</v>
      </c>
      <c r="F186" s="29" t="s">
        <v>91</v>
      </c>
      <c r="G186" s="29" t="s">
        <v>261</v>
      </c>
      <c r="H186" s="29"/>
      <c r="I186" s="95">
        <f>I187+I188</f>
        <v>4041.8500000000004</v>
      </c>
    </row>
    <row r="187" spans="1:9" s="6" customFormat="1" ht="30.75">
      <c r="A187" s="27" t="s">
        <v>64</v>
      </c>
      <c r="B187" s="28" t="s">
        <v>19</v>
      </c>
      <c r="C187" s="29" t="s">
        <v>9</v>
      </c>
      <c r="D187" s="29" t="s">
        <v>89</v>
      </c>
      <c r="E187" s="29" t="s">
        <v>90</v>
      </c>
      <c r="F187" s="29" t="s">
        <v>91</v>
      </c>
      <c r="G187" s="29" t="s">
        <v>261</v>
      </c>
      <c r="H187" s="29" t="s">
        <v>166</v>
      </c>
      <c r="I187" s="95">
        <f>202.03+839.82</f>
        <v>1041.8500000000001</v>
      </c>
    </row>
    <row r="188" spans="1:9" s="6" customFormat="1" ht="30.75">
      <c r="A188" s="34" t="s">
        <v>311</v>
      </c>
      <c r="B188" s="28" t="s">
        <v>19</v>
      </c>
      <c r="C188" s="29" t="s">
        <v>9</v>
      </c>
      <c r="D188" s="29" t="s">
        <v>89</v>
      </c>
      <c r="E188" s="29" t="s">
        <v>90</v>
      </c>
      <c r="F188" s="29" t="s">
        <v>91</v>
      </c>
      <c r="G188" s="29" t="s">
        <v>261</v>
      </c>
      <c r="H188" s="29" t="s">
        <v>310</v>
      </c>
      <c r="I188" s="95">
        <v>3000</v>
      </c>
    </row>
    <row r="189" spans="1:9" s="6" customFormat="1" ht="30.75">
      <c r="A189" s="27" t="s">
        <v>62</v>
      </c>
      <c r="B189" s="29" t="s">
        <v>19</v>
      </c>
      <c r="C189" s="29" t="s">
        <v>19</v>
      </c>
      <c r="D189" s="29"/>
      <c r="E189" s="29"/>
      <c r="F189" s="29"/>
      <c r="G189" s="29"/>
      <c r="H189" s="29"/>
      <c r="I189" s="95">
        <f>I190</f>
        <v>161.70000000000002</v>
      </c>
    </row>
    <row r="190" spans="1:9" s="6" customFormat="1" ht="15">
      <c r="A190" s="27" t="s">
        <v>190</v>
      </c>
      <c r="B190" s="29" t="s">
        <v>19</v>
      </c>
      <c r="C190" s="29" t="s">
        <v>19</v>
      </c>
      <c r="D190" s="29" t="s">
        <v>89</v>
      </c>
      <c r="E190" s="29" t="s">
        <v>90</v>
      </c>
      <c r="F190" s="29" t="s">
        <v>91</v>
      </c>
      <c r="G190" s="29" t="s">
        <v>93</v>
      </c>
      <c r="H190" s="29"/>
      <c r="I190" s="95">
        <f>I191</f>
        <v>161.70000000000002</v>
      </c>
    </row>
    <row r="191" spans="1:9" s="6" customFormat="1" ht="62.25">
      <c r="A191" s="27" t="s">
        <v>164</v>
      </c>
      <c r="B191" s="29" t="s">
        <v>19</v>
      </c>
      <c r="C191" s="29" t="s">
        <v>19</v>
      </c>
      <c r="D191" s="29" t="s">
        <v>89</v>
      </c>
      <c r="E191" s="29" t="s">
        <v>90</v>
      </c>
      <c r="F191" s="29" t="s">
        <v>91</v>
      </c>
      <c r="G191" s="29" t="s">
        <v>165</v>
      </c>
      <c r="H191" s="29"/>
      <c r="I191" s="95">
        <f>I192+I193</f>
        <v>161.70000000000002</v>
      </c>
    </row>
    <row r="192" spans="1:9" s="6" customFormat="1" ht="67.5" customHeight="1">
      <c r="A192" s="27" t="s">
        <v>63</v>
      </c>
      <c r="B192" s="29" t="s">
        <v>19</v>
      </c>
      <c r="C192" s="29" t="s">
        <v>19</v>
      </c>
      <c r="D192" s="29" t="s">
        <v>89</v>
      </c>
      <c r="E192" s="29" t="s">
        <v>90</v>
      </c>
      <c r="F192" s="29" t="s">
        <v>91</v>
      </c>
      <c r="G192" s="29" t="s">
        <v>165</v>
      </c>
      <c r="H192" s="29" t="s">
        <v>107</v>
      </c>
      <c r="I192" s="95">
        <f>94.7+28.6</f>
        <v>123.30000000000001</v>
      </c>
    </row>
    <row r="193" spans="1:9" ht="30.75">
      <c r="A193" s="27" t="s">
        <v>64</v>
      </c>
      <c r="B193" s="29" t="s">
        <v>19</v>
      </c>
      <c r="C193" s="29" t="s">
        <v>19</v>
      </c>
      <c r="D193" s="29" t="s">
        <v>89</v>
      </c>
      <c r="E193" s="29" t="s">
        <v>90</v>
      </c>
      <c r="F193" s="29" t="s">
        <v>91</v>
      </c>
      <c r="G193" s="29" t="s">
        <v>165</v>
      </c>
      <c r="H193" s="29" t="s">
        <v>166</v>
      </c>
      <c r="I193" s="95">
        <v>38.4</v>
      </c>
    </row>
    <row r="194" spans="1:9" ht="24" customHeight="1">
      <c r="A194" s="52" t="s">
        <v>51</v>
      </c>
      <c r="B194" s="53">
        <v>6</v>
      </c>
      <c r="C194" s="60"/>
      <c r="D194" s="61"/>
      <c r="E194" s="62"/>
      <c r="F194" s="62"/>
      <c r="G194" s="62"/>
      <c r="H194" s="63"/>
      <c r="I194" s="101">
        <f>I199</f>
        <v>9309.1</v>
      </c>
    </row>
    <row r="195" spans="1:9" ht="30.75">
      <c r="A195" s="65" t="s">
        <v>52</v>
      </c>
      <c r="B195" s="66">
        <v>6</v>
      </c>
      <c r="C195" s="66">
        <v>3</v>
      </c>
      <c r="D195" s="67"/>
      <c r="E195" s="67"/>
      <c r="F195" s="67"/>
      <c r="G195" s="67"/>
      <c r="H195" s="67"/>
      <c r="I195" s="96">
        <f>I199</f>
        <v>9309.1</v>
      </c>
    </row>
    <row r="196" spans="1:9" ht="30.75">
      <c r="A196" s="65" t="s">
        <v>233</v>
      </c>
      <c r="B196" s="66">
        <v>6</v>
      </c>
      <c r="C196" s="66">
        <v>3</v>
      </c>
      <c r="D196" s="67" t="s">
        <v>22</v>
      </c>
      <c r="E196" s="67" t="s">
        <v>90</v>
      </c>
      <c r="F196" s="67" t="s">
        <v>91</v>
      </c>
      <c r="G196" s="67" t="s">
        <v>93</v>
      </c>
      <c r="H196" s="67"/>
      <c r="I196" s="96">
        <f>I199</f>
        <v>9309.1</v>
      </c>
    </row>
    <row r="197" spans="1:9" ht="30.75">
      <c r="A197" s="65" t="s">
        <v>167</v>
      </c>
      <c r="B197" s="66">
        <v>6</v>
      </c>
      <c r="C197" s="66">
        <v>3</v>
      </c>
      <c r="D197" s="67" t="s">
        <v>22</v>
      </c>
      <c r="E197" s="67" t="s">
        <v>90</v>
      </c>
      <c r="F197" s="67" t="s">
        <v>6</v>
      </c>
      <c r="G197" s="67" t="s">
        <v>93</v>
      </c>
      <c r="H197" s="67"/>
      <c r="I197" s="96">
        <f>I199</f>
        <v>9309.1</v>
      </c>
    </row>
    <row r="198" spans="1:9" ht="30.75">
      <c r="A198" s="65" t="s">
        <v>168</v>
      </c>
      <c r="B198" s="66">
        <v>6</v>
      </c>
      <c r="C198" s="66">
        <v>3</v>
      </c>
      <c r="D198" s="67" t="s">
        <v>22</v>
      </c>
      <c r="E198" s="67" t="s">
        <v>90</v>
      </c>
      <c r="F198" s="67" t="s">
        <v>6</v>
      </c>
      <c r="G198" s="67" t="s">
        <v>207</v>
      </c>
      <c r="H198" s="67"/>
      <c r="I198" s="96">
        <f>I199</f>
        <v>9309.1</v>
      </c>
    </row>
    <row r="199" spans="1:9" ht="30.75">
      <c r="A199" s="27" t="s">
        <v>64</v>
      </c>
      <c r="B199" s="68">
        <v>6</v>
      </c>
      <c r="C199" s="68">
        <v>3</v>
      </c>
      <c r="D199" s="67" t="s">
        <v>22</v>
      </c>
      <c r="E199" s="67" t="s">
        <v>90</v>
      </c>
      <c r="F199" s="67" t="s">
        <v>6</v>
      </c>
      <c r="G199" s="67" t="s">
        <v>207</v>
      </c>
      <c r="H199" s="29">
        <v>200</v>
      </c>
      <c r="I199" s="95">
        <v>9309.1</v>
      </c>
    </row>
    <row r="200" spans="1:9" ht="24" customHeight="1">
      <c r="A200" s="52" t="s">
        <v>33</v>
      </c>
      <c r="B200" s="60">
        <v>7</v>
      </c>
      <c r="C200" s="60"/>
      <c r="D200" s="61"/>
      <c r="E200" s="62"/>
      <c r="F200" s="62"/>
      <c r="G200" s="62"/>
      <c r="H200" s="63"/>
      <c r="I200" s="101">
        <f>I201+I221+I258+I283+0.01</f>
        <v>1172792.34</v>
      </c>
    </row>
    <row r="201" spans="1:253" ht="15">
      <c r="A201" s="27" t="s">
        <v>135</v>
      </c>
      <c r="B201" s="28" t="s">
        <v>23</v>
      </c>
      <c r="C201" s="28" t="s">
        <v>6</v>
      </c>
      <c r="D201" s="29"/>
      <c r="E201" s="29"/>
      <c r="F201" s="29"/>
      <c r="G201" s="29"/>
      <c r="H201" s="28"/>
      <c r="I201" s="95">
        <f>I202+I211+I215+I219</f>
        <v>489720.68000000005</v>
      </c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</row>
    <row r="202" spans="1:253" ht="34.5" customHeight="1">
      <c r="A202" s="27" t="s">
        <v>234</v>
      </c>
      <c r="B202" s="40" t="s">
        <v>23</v>
      </c>
      <c r="C202" s="40" t="s">
        <v>6</v>
      </c>
      <c r="D202" s="41" t="s">
        <v>7</v>
      </c>
      <c r="E202" s="41" t="s">
        <v>90</v>
      </c>
      <c r="F202" s="41" t="s">
        <v>91</v>
      </c>
      <c r="G202" s="41" t="s">
        <v>93</v>
      </c>
      <c r="H202" s="40"/>
      <c r="I202" s="95">
        <f>I203+I206+I209</f>
        <v>478215.28</v>
      </c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</row>
    <row r="203" spans="1:253" ht="62.25">
      <c r="A203" s="27" t="s">
        <v>199</v>
      </c>
      <c r="B203" s="28" t="s">
        <v>23</v>
      </c>
      <c r="C203" s="28" t="s">
        <v>6</v>
      </c>
      <c r="D203" s="29" t="s">
        <v>7</v>
      </c>
      <c r="E203" s="29" t="s">
        <v>111</v>
      </c>
      <c r="F203" s="29" t="s">
        <v>6</v>
      </c>
      <c r="G203" s="29" t="s">
        <v>93</v>
      </c>
      <c r="H203" s="28"/>
      <c r="I203" s="95">
        <f>I205</f>
        <v>173705.2</v>
      </c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</row>
    <row r="204" spans="1:253" ht="62.25" customHeight="1">
      <c r="A204" s="27" t="s">
        <v>136</v>
      </c>
      <c r="B204" s="28" t="s">
        <v>23</v>
      </c>
      <c r="C204" s="28" t="s">
        <v>6</v>
      </c>
      <c r="D204" s="29" t="s">
        <v>7</v>
      </c>
      <c r="E204" s="29" t="s">
        <v>111</v>
      </c>
      <c r="F204" s="29" t="s">
        <v>6</v>
      </c>
      <c r="G204" s="29" t="s">
        <v>137</v>
      </c>
      <c r="H204" s="28"/>
      <c r="I204" s="95">
        <f>I205</f>
        <v>173705.2</v>
      </c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</row>
    <row r="205" spans="1:253" ht="30.75">
      <c r="A205" s="27" t="s">
        <v>67</v>
      </c>
      <c r="B205" s="28" t="s">
        <v>23</v>
      </c>
      <c r="C205" s="28" t="s">
        <v>6</v>
      </c>
      <c r="D205" s="29" t="s">
        <v>7</v>
      </c>
      <c r="E205" s="29" t="s">
        <v>111</v>
      </c>
      <c r="F205" s="29" t="s">
        <v>6</v>
      </c>
      <c r="G205" s="29" t="s">
        <v>137</v>
      </c>
      <c r="H205" s="28">
        <v>600</v>
      </c>
      <c r="I205" s="95">
        <v>173705.2</v>
      </c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</row>
    <row r="206" spans="1:253" ht="30.75">
      <c r="A206" s="27" t="s">
        <v>200</v>
      </c>
      <c r="B206" s="28" t="s">
        <v>23</v>
      </c>
      <c r="C206" s="28" t="s">
        <v>6</v>
      </c>
      <c r="D206" s="29" t="s">
        <v>7</v>
      </c>
      <c r="E206" s="29" t="s">
        <v>111</v>
      </c>
      <c r="F206" s="29" t="s">
        <v>9</v>
      </c>
      <c r="G206" s="29" t="s">
        <v>93</v>
      </c>
      <c r="H206" s="28"/>
      <c r="I206" s="95">
        <f>I208</f>
        <v>304312.68</v>
      </c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</row>
    <row r="207" spans="1:253" ht="15">
      <c r="A207" s="27" t="s">
        <v>138</v>
      </c>
      <c r="B207" s="28" t="s">
        <v>23</v>
      </c>
      <c r="C207" s="28" t="s">
        <v>6</v>
      </c>
      <c r="D207" s="29" t="s">
        <v>7</v>
      </c>
      <c r="E207" s="29" t="s">
        <v>111</v>
      </c>
      <c r="F207" s="29" t="s">
        <v>9</v>
      </c>
      <c r="G207" s="29" t="s">
        <v>139</v>
      </c>
      <c r="H207" s="28"/>
      <c r="I207" s="95">
        <f>I208</f>
        <v>304312.68</v>
      </c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</row>
    <row r="208" spans="1:253" ht="30.75">
      <c r="A208" s="27" t="s">
        <v>67</v>
      </c>
      <c r="B208" s="28" t="s">
        <v>23</v>
      </c>
      <c r="C208" s="28" t="s">
        <v>6</v>
      </c>
      <c r="D208" s="29" t="s">
        <v>7</v>
      </c>
      <c r="E208" s="29" t="s">
        <v>111</v>
      </c>
      <c r="F208" s="29" t="s">
        <v>9</v>
      </c>
      <c r="G208" s="29" t="s">
        <v>139</v>
      </c>
      <c r="H208" s="28">
        <v>600</v>
      </c>
      <c r="I208" s="95">
        <f>303869.3+443.38</f>
        <v>304312.68</v>
      </c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</row>
    <row r="209" spans="1:253" ht="54" customHeight="1">
      <c r="A209" s="27" t="s">
        <v>295</v>
      </c>
      <c r="B209" s="28" t="s">
        <v>23</v>
      </c>
      <c r="C209" s="28" t="s">
        <v>6</v>
      </c>
      <c r="D209" s="29" t="s">
        <v>7</v>
      </c>
      <c r="E209" s="29" t="s">
        <v>111</v>
      </c>
      <c r="F209" s="29" t="s">
        <v>55</v>
      </c>
      <c r="G209" s="29" t="s">
        <v>277</v>
      </c>
      <c r="H209" s="28"/>
      <c r="I209" s="95">
        <f>I210</f>
        <v>197.4</v>
      </c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</row>
    <row r="210" spans="1:253" ht="30.75">
      <c r="A210" s="27" t="s">
        <v>67</v>
      </c>
      <c r="B210" s="28" t="s">
        <v>23</v>
      </c>
      <c r="C210" s="28" t="s">
        <v>6</v>
      </c>
      <c r="D210" s="29" t="s">
        <v>7</v>
      </c>
      <c r="E210" s="29" t="s">
        <v>111</v>
      </c>
      <c r="F210" s="29" t="s">
        <v>55</v>
      </c>
      <c r="G210" s="29" t="s">
        <v>277</v>
      </c>
      <c r="H210" s="28">
        <v>600</v>
      </c>
      <c r="I210" s="95">
        <v>197.4</v>
      </c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</row>
    <row r="211" spans="1:9" s="69" customFormat="1" ht="46.5">
      <c r="A211" s="39" t="s">
        <v>215</v>
      </c>
      <c r="B211" s="40" t="s">
        <v>23</v>
      </c>
      <c r="C211" s="40" t="s">
        <v>6</v>
      </c>
      <c r="D211" s="41" t="s">
        <v>19</v>
      </c>
      <c r="E211" s="41" t="s">
        <v>90</v>
      </c>
      <c r="F211" s="41" t="s">
        <v>91</v>
      </c>
      <c r="G211" s="41" t="s">
        <v>93</v>
      </c>
      <c r="H211" s="40"/>
      <c r="I211" s="95">
        <f>I214</f>
        <v>14</v>
      </c>
    </row>
    <row r="212" spans="1:9" s="6" customFormat="1" ht="46.5">
      <c r="A212" s="27" t="s">
        <v>216</v>
      </c>
      <c r="B212" s="28" t="s">
        <v>23</v>
      </c>
      <c r="C212" s="28" t="s">
        <v>6</v>
      </c>
      <c r="D212" s="29" t="s">
        <v>19</v>
      </c>
      <c r="E212" s="29" t="s">
        <v>90</v>
      </c>
      <c r="F212" s="29" t="s">
        <v>6</v>
      </c>
      <c r="G212" s="29" t="s">
        <v>93</v>
      </c>
      <c r="H212" s="28"/>
      <c r="I212" s="95">
        <f>I214</f>
        <v>14</v>
      </c>
    </row>
    <row r="213" spans="1:9" s="6" customFormat="1" ht="15">
      <c r="A213" s="27" t="s">
        <v>163</v>
      </c>
      <c r="B213" s="28" t="s">
        <v>23</v>
      </c>
      <c r="C213" s="28" t="s">
        <v>6</v>
      </c>
      <c r="D213" s="29" t="s">
        <v>19</v>
      </c>
      <c r="E213" s="29" t="s">
        <v>90</v>
      </c>
      <c r="F213" s="29" t="s">
        <v>6</v>
      </c>
      <c r="G213" s="29" t="s">
        <v>131</v>
      </c>
      <c r="H213" s="28"/>
      <c r="I213" s="95">
        <f>I214</f>
        <v>14</v>
      </c>
    </row>
    <row r="214" spans="1:9" s="6" customFormat="1" ht="30.75">
      <c r="A214" s="27" t="s">
        <v>67</v>
      </c>
      <c r="B214" s="28" t="s">
        <v>23</v>
      </c>
      <c r="C214" s="28" t="s">
        <v>6</v>
      </c>
      <c r="D214" s="29" t="s">
        <v>19</v>
      </c>
      <c r="E214" s="29" t="s">
        <v>90</v>
      </c>
      <c r="F214" s="29" t="s">
        <v>6</v>
      </c>
      <c r="G214" s="29" t="s">
        <v>131</v>
      </c>
      <c r="H214" s="28">
        <v>600</v>
      </c>
      <c r="I214" s="95">
        <v>14</v>
      </c>
    </row>
    <row r="215" spans="1:9" s="69" customFormat="1" ht="30.75">
      <c r="A215" s="39" t="s">
        <v>235</v>
      </c>
      <c r="B215" s="40" t="s">
        <v>23</v>
      </c>
      <c r="C215" s="40" t="s">
        <v>6</v>
      </c>
      <c r="D215" s="41" t="s">
        <v>213</v>
      </c>
      <c r="E215" s="41" t="s">
        <v>90</v>
      </c>
      <c r="F215" s="41" t="s">
        <v>91</v>
      </c>
      <c r="G215" s="41" t="s">
        <v>93</v>
      </c>
      <c r="H215" s="40"/>
      <c r="I215" s="95">
        <f>I218</f>
        <v>1500</v>
      </c>
    </row>
    <row r="216" spans="1:9" s="6" customFormat="1" ht="46.5">
      <c r="A216" s="27" t="s">
        <v>214</v>
      </c>
      <c r="B216" s="28" t="s">
        <v>23</v>
      </c>
      <c r="C216" s="28" t="s">
        <v>6</v>
      </c>
      <c r="D216" s="29" t="s">
        <v>213</v>
      </c>
      <c r="E216" s="29" t="s">
        <v>90</v>
      </c>
      <c r="F216" s="29" t="s">
        <v>6</v>
      </c>
      <c r="G216" s="29" t="s">
        <v>131</v>
      </c>
      <c r="H216" s="28"/>
      <c r="I216" s="95">
        <f>I218</f>
        <v>1500</v>
      </c>
    </row>
    <row r="217" spans="1:9" s="6" customFormat="1" ht="15">
      <c r="A217" s="27" t="s">
        <v>163</v>
      </c>
      <c r="B217" s="28" t="s">
        <v>23</v>
      </c>
      <c r="C217" s="28" t="s">
        <v>6</v>
      </c>
      <c r="D217" s="29" t="s">
        <v>213</v>
      </c>
      <c r="E217" s="29" t="s">
        <v>90</v>
      </c>
      <c r="F217" s="29" t="s">
        <v>6</v>
      </c>
      <c r="G217" s="29" t="s">
        <v>131</v>
      </c>
      <c r="H217" s="28"/>
      <c r="I217" s="95">
        <f>I218</f>
        <v>1500</v>
      </c>
    </row>
    <row r="218" spans="1:9" s="6" customFormat="1" ht="30.75">
      <c r="A218" s="27" t="s">
        <v>67</v>
      </c>
      <c r="B218" s="28" t="s">
        <v>23</v>
      </c>
      <c r="C218" s="28" t="s">
        <v>6</v>
      </c>
      <c r="D218" s="29" t="s">
        <v>213</v>
      </c>
      <c r="E218" s="29" t="s">
        <v>90</v>
      </c>
      <c r="F218" s="29" t="s">
        <v>6</v>
      </c>
      <c r="G218" s="29" t="s">
        <v>131</v>
      </c>
      <c r="H218" s="28">
        <v>600</v>
      </c>
      <c r="I218" s="95">
        <v>1500</v>
      </c>
    </row>
    <row r="219" spans="1:9" s="6" customFormat="1" ht="62.25">
      <c r="A219" s="39" t="s">
        <v>307</v>
      </c>
      <c r="B219" s="28" t="s">
        <v>23</v>
      </c>
      <c r="C219" s="28" t="s">
        <v>6</v>
      </c>
      <c r="D219" s="41" t="s">
        <v>306</v>
      </c>
      <c r="E219" s="41" t="s">
        <v>90</v>
      </c>
      <c r="F219" s="41" t="s">
        <v>6</v>
      </c>
      <c r="G219" s="41" t="s">
        <v>131</v>
      </c>
      <c r="H219" s="40"/>
      <c r="I219" s="96">
        <f>I220</f>
        <v>9991.4</v>
      </c>
    </row>
    <row r="220" spans="1:9" s="6" customFormat="1" ht="30.75">
      <c r="A220" s="39" t="s">
        <v>67</v>
      </c>
      <c r="B220" s="28" t="s">
        <v>23</v>
      </c>
      <c r="C220" s="28" t="s">
        <v>6</v>
      </c>
      <c r="D220" s="41" t="s">
        <v>306</v>
      </c>
      <c r="E220" s="41" t="s">
        <v>90</v>
      </c>
      <c r="F220" s="41" t="s">
        <v>6</v>
      </c>
      <c r="G220" s="41" t="s">
        <v>131</v>
      </c>
      <c r="H220" s="40">
        <v>600</v>
      </c>
      <c r="I220" s="96">
        <v>9991.4</v>
      </c>
    </row>
    <row r="221" spans="1:253" ht="17.25" customHeight="1">
      <c r="A221" s="27" t="s">
        <v>37</v>
      </c>
      <c r="B221" s="28" t="s">
        <v>23</v>
      </c>
      <c r="C221" s="28" t="s">
        <v>7</v>
      </c>
      <c r="D221" s="29"/>
      <c r="E221" s="29"/>
      <c r="F221" s="29"/>
      <c r="G221" s="29"/>
      <c r="H221" s="28"/>
      <c r="I221" s="95">
        <f>I222+I244+I248+I250+I252+I256</f>
        <v>577942.7700000001</v>
      </c>
      <c r="J221" s="70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</row>
    <row r="222" spans="1:253" ht="30.75">
      <c r="A222" s="27" t="s">
        <v>234</v>
      </c>
      <c r="B222" s="40" t="s">
        <v>23</v>
      </c>
      <c r="C222" s="40" t="s">
        <v>7</v>
      </c>
      <c r="D222" s="41" t="s">
        <v>7</v>
      </c>
      <c r="E222" s="41" t="s">
        <v>90</v>
      </c>
      <c r="F222" s="41" t="s">
        <v>91</v>
      </c>
      <c r="G222" s="41" t="s">
        <v>93</v>
      </c>
      <c r="H222" s="40"/>
      <c r="I222" s="95">
        <f>I223+I225+I228+I231+I238+I240+I242</f>
        <v>575658.2500000001</v>
      </c>
      <c r="J222" s="70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</row>
    <row r="223" spans="1:253" ht="46.5">
      <c r="A223" s="71" t="s">
        <v>281</v>
      </c>
      <c r="B223" s="28" t="s">
        <v>23</v>
      </c>
      <c r="C223" s="28" t="s">
        <v>7</v>
      </c>
      <c r="D223" s="41" t="s">
        <v>7</v>
      </c>
      <c r="E223" s="41" t="s">
        <v>95</v>
      </c>
      <c r="F223" s="41" t="s">
        <v>6</v>
      </c>
      <c r="G223" s="41" t="s">
        <v>276</v>
      </c>
      <c r="H223" s="40"/>
      <c r="I223" s="95">
        <f>I224</f>
        <v>328.54</v>
      </c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</row>
    <row r="224" spans="1:253" ht="30.75">
      <c r="A224" s="27" t="s">
        <v>67</v>
      </c>
      <c r="B224" s="28" t="s">
        <v>23</v>
      </c>
      <c r="C224" s="28" t="s">
        <v>7</v>
      </c>
      <c r="D224" s="41" t="s">
        <v>7</v>
      </c>
      <c r="E224" s="41" t="s">
        <v>95</v>
      </c>
      <c r="F224" s="41" t="s">
        <v>6</v>
      </c>
      <c r="G224" s="41" t="s">
        <v>276</v>
      </c>
      <c r="H224" s="40">
        <v>600</v>
      </c>
      <c r="I224" s="95">
        <v>328.54</v>
      </c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</row>
    <row r="225" spans="1:253" ht="18" customHeight="1">
      <c r="A225" s="27" t="s">
        <v>201</v>
      </c>
      <c r="B225" s="28" t="s">
        <v>23</v>
      </c>
      <c r="C225" s="28" t="s">
        <v>7</v>
      </c>
      <c r="D225" s="29" t="s">
        <v>7</v>
      </c>
      <c r="E225" s="29" t="s">
        <v>95</v>
      </c>
      <c r="F225" s="29" t="s">
        <v>7</v>
      </c>
      <c r="G225" s="29" t="s">
        <v>93</v>
      </c>
      <c r="H225" s="28"/>
      <c r="I225" s="95">
        <f>I227</f>
        <v>173838.13000000003</v>
      </c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</row>
    <row r="226" spans="1:253" ht="30.75">
      <c r="A226" s="27" t="s">
        <v>140</v>
      </c>
      <c r="B226" s="28" t="s">
        <v>23</v>
      </c>
      <c r="C226" s="28" t="s">
        <v>7</v>
      </c>
      <c r="D226" s="29" t="s">
        <v>7</v>
      </c>
      <c r="E226" s="29" t="s">
        <v>95</v>
      </c>
      <c r="F226" s="29" t="s">
        <v>7</v>
      </c>
      <c r="G226" s="29" t="s">
        <v>141</v>
      </c>
      <c r="H226" s="28"/>
      <c r="I226" s="95">
        <f>I227</f>
        <v>173838.13000000003</v>
      </c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</row>
    <row r="227" spans="1:253" ht="30.75">
      <c r="A227" s="27" t="s">
        <v>67</v>
      </c>
      <c r="B227" s="28" t="s">
        <v>23</v>
      </c>
      <c r="C227" s="28" t="s">
        <v>7</v>
      </c>
      <c r="D227" s="29" t="s">
        <v>7</v>
      </c>
      <c r="E227" s="29" t="s">
        <v>95</v>
      </c>
      <c r="F227" s="29" t="s">
        <v>7</v>
      </c>
      <c r="G227" s="29" t="s">
        <v>141</v>
      </c>
      <c r="H227" s="28">
        <v>600</v>
      </c>
      <c r="I227" s="95">
        <f>173210.45+144.98+482.7</f>
        <v>173838.13000000003</v>
      </c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</row>
    <row r="228" spans="1:253" ht="113.25" customHeight="1">
      <c r="A228" s="27" t="s">
        <v>196</v>
      </c>
      <c r="B228" s="28" t="s">
        <v>23</v>
      </c>
      <c r="C228" s="28" t="s">
        <v>7</v>
      </c>
      <c r="D228" s="29" t="s">
        <v>7</v>
      </c>
      <c r="E228" s="29" t="s">
        <v>95</v>
      </c>
      <c r="F228" s="29" t="s">
        <v>20</v>
      </c>
      <c r="G228" s="29" t="s">
        <v>93</v>
      </c>
      <c r="H228" s="28"/>
      <c r="I228" s="95">
        <f>I230</f>
        <v>304793</v>
      </c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</row>
    <row r="229" spans="1:253" ht="95.25" customHeight="1">
      <c r="A229" s="27" t="s">
        <v>82</v>
      </c>
      <c r="B229" s="28" t="s">
        <v>23</v>
      </c>
      <c r="C229" s="28" t="s">
        <v>7</v>
      </c>
      <c r="D229" s="29" t="s">
        <v>7</v>
      </c>
      <c r="E229" s="29" t="s">
        <v>95</v>
      </c>
      <c r="F229" s="29" t="s">
        <v>20</v>
      </c>
      <c r="G229" s="29" t="s">
        <v>142</v>
      </c>
      <c r="H229" s="28"/>
      <c r="I229" s="95">
        <f>I230</f>
        <v>304793</v>
      </c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</row>
    <row r="230" spans="1:253" ht="36.75" customHeight="1">
      <c r="A230" s="27" t="s">
        <v>67</v>
      </c>
      <c r="B230" s="28" t="s">
        <v>23</v>
      </c>
      <c r="C230" s="28" t="s">
        <v>7</v>
      </c>
      <c r="D230" s="29" t="s">
        <v>7</v>
      </c>
      <c r="E230" s="29" t="s">
        <v>95</v>
      </c>
      <c r="F230" s="29" t="s">
        <v>20</v>
      </c>
      <c r="G230" s="29" t="s">
        <v>142</v>
      </c>
      <c r="H230" s="28">
        <v>600</v>
      </c>
      <c r="I230" s="95">
        <v>304793</v>
      </c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</row>
    <row r="231" spans="1:253" ht="30.75">
      <c r="A231" s="27" t="s">
        <v>202</v>
      </c>
      <c r="B231" s="28" t="s">
        <v>23</v>
      </c>
      <c r="C231" s="28" t="s">
        <v>7</v>
      </c>
      <c r="D231" s="29" t="s">
        <v>7</v>
      </c>
      <c r="E231" s="29" t="s">
        <v>121</v>
      </c>
      <c r="F231" s="29" t="s">
        <v>6</v>
      </c>
      <c r="G231" s="29" t="s">
        <v>93</v>
      </c>
      <c r="H231" s="28"/>
      <c r="I231" s="95">
        <f>I232+I234+I236</f>
        <v>96588.65</v>
      </c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</row>
    <row r="232" spans="1:253" ht="30.75">
      <c r="A232" s="27" t="s">
        <v>143</v>
      </c>
      <c r="B232" s="28" t="s">
        <v>23</v>
      </c>
      <c r="C232" s="28" t="s">
        <v>7</v>
      </c>
      <c r="D232" s="29" t="s">
        <v>7</v>
      </c>
      <c r="E232" s="29" t="s">
        <v>121</v>
      </c>
      <c r="F232" s="29" t="s">
        <v>6</v>
      </c>
      <c r="G232" s="29" t="s">
        <v>144</v>
      </c>
      <c r="H232" s="28"/>
      <c r="I232" s="95">
        <f>I233</f>
        <v>34175.6</v>
      </c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</row>
    <row r="233" spans="1:253" ht="30.75">
      <c r="A233" s="27" t="s">
        <v>67</v>
      </c>
      <c r="B233" s="28" t="s">
        <v>23</v>
      </c>
      <c r="C233" s="28" t="s">
        <v>7</v>
      </c>
      <c r="D233" s="29" t="s">
        <v>7</v>
      </c>
      <c r="E233" s="29" t="s">
        <v>121</v>
      </c>
      <c r="F233" s="29" t="s">
        <v>6</v>
      </c>
      <c r="G233" s="29" t="s">
        <v>144</v>
      </c>
      <c r="H233" s="28">
        <v>600</v>
      </c>
      <c r="I233" s="95">
        <v>34175.6</v>
      </c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</row>
    <row r="234" spans="1:253" ht="51.75" customHeight="1">
      <c r="A234" s="27" t="s">
        <v>147</v>
      </c>
      <c r="B234" s="28" t="s">
        <v>23</v>
      </c>
      <c r="C234" s="28" t="s">
        <v>7</v>
      </c>
      <c r="D234" s="29" t="s">
        <v>7</v>
      </c>
      <c r="E234" s="29" t="s">
        <v>121</v>
      </c>
      <c r="F234" s="29" t="s">
        <v>6</v>
      </c>
      <c r="G234" s="29" t="s">
        <v>148</v>
      </c>
      <c r="H234" s="28"/>
      <c r="I234" s="95">
        <f>I235</f>
        <v>36785.6</v>
      </c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</row>
    <row r="235" spans="1:253" ht="30.75">
      <c r="A235" s="27" t="s">
        <v>67</v>
      </c>
      <c r="B235" s="28" t="s">
        <v>23</v>
      </c>
      <c r="C235" s="28" t="s">
        <v>7</v>
      </c>
      <c r="D235" s="29" t="s">
        <v>7</v>
      </c>
      <c r="E235" s="29" t="s">
        <v>121</v>
      </c>
      <c r="F235" s="29" t="s">
        <v>6</v>
      </c>
      <c r="G235" s="29" t="s">
        <v>148</v>
      </c>
      <c r="H235" s="28">
        <v>600</v>
      </c>
      <c r="I235" s="95">
        <v>36785.6</v>
      </c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</row>
    <row r="236" spans="1:253" ht="46.5">
      <c r="A236" s="27" t="s">
        <v>145</v>
      </c>
      <c r="B236" s="28" t="s">
        <v>23</v>
      </c>
      <c r="C236" s="28" t="s">
        <v>7</v>
      </c>
      <c r="D236" s="29" t="s">
        <v>7</v>
      </c>
      <c r="E236" s="29" t="s">
        <v>121</v>
      </c>
      <c r="F236" s="29" t="s">
        <v>6</v>
      </c>
      <c r="G236" s="29" t="s">
        <v>146</v>
      </c>
      <c r="H236" s="28"/>
      <c r="I236" s="95">
        <f>I237</f>
        <v>25627.45</v>
      </c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</row>
    <row r="237" spans="1:253" ht="30.75">
      <c r="A237" s="27" t="s">
        <v>67</v>
      </c>
      <c r="B237" s="28" t="s">
        <v>23</v>
      </c>
      <c r="C237" s="28" t="s">
        <v>7</v>
      </c>
      <c r="D237" s="29" t="s">
        <v>7</v>
      </c>
      <c r="E237" s="29" t="s">
        <v>121</v>
      </c>
      <c r="F237" s="29" t="s">
        <v>6</v>
      </c>
      <c r="G237" s="29" t="s">
        <v>146</v>
      </c>
      <c r="H237" s="28">
        <v>600</v>
      </c>
      <c r="I237" s="95">
        <v>25627.45</v>
      </c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</row>
    <row r="238" spans="1:253" ht="46.5">
      <c r="A238" s="34" t="s">
        <v>282</v>
      </c>
      <c r="B238" s="28" t="s">
        <v>23</v>
      </c>
      <c r="C238" s="28" t="s">
        <v>7</v>
      </c>
      <c r="D238" s="29" t="s">
        <v>7</v>
      </c>
      <c r="E238" s="29" t="s">
        <v>121</v>
      </c>
      <c r="F238" s="29" t="s">
        <v>55</v>
      </c>
      <c r="G238" s="29" t="s">
        <v>278</v>
      </c>
      <c r="H238" s="28"/>
      <c r="I238" s="95">
        <f>I239</f>
        <v>56.41</v>
      </c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</row>
    <row r="239" spans="1:253" ht="30.75">
      <c r="A239" s="27" t="s">
        <v>67</v>
      </c>
      <c r="B239" s="28" t="s">
        <v>23</v>
      </c>
      <c r="C239" s="28" t="s">
        <v>7</v>
      </c>
      <c r="D239" s="29" t="s">
        <v>7</v>
      </c>
      <c r="E239" s="29" t="s">
        <v>121</v>
      </c>
      <c r="F239" s="29" t="s">
        <v>55</v>
      </c>
      <c r="G239" s="29" t="s">
        <v>278</v>
      </c>
      <c r="H239" s="28">
        <v>600</v>
      </c>
      <c r="I239" s="95">
        <v>56.41</v>
      </c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</row>
    <row r="240" spans="1:253" ht="62.25">
      <c r="A240" s="27" t="s">
        <v>265</v>
      </c>
      <c r="B240" s="28" t="s">
        <v>23</v>
      </c>
      <c r="C240" s="28" t="s">
        <v>7</v>
      </c>
      <c r="D240" s="29" t="s">
        <v>7</v>
      </c>
      <c r="E240" s="29" t="s">
        <v>121</v>
      </c>
      <c r="F240" s="29" t="s">
        <v>55</v>
      </c>
      <c r="G240" s="41" t="s">
        <v>266</v>
      </c>
      <c r="H240" s="28"/>
      <c r="I240" s="95">
        <f>I241</f>
        <v>17.36</v>
      </c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</row>
    <row r="241" spans="1:253" ht="30.75">
      <c r="A241" s="27" t="s">
        <v>67</v>
      </c>
      <c r="B241" s="28" t="s">
        <v>23</v>
      </c>
      <c r="C241" s="28" t="s">
        <v>7</v>
      </c>
      <c r="D241" s="29" t="s">
        <v>7</v>
      </c>
      <c r="E241" s="29" t="s">
        <v>121</v>
      </c>
      <c r="F241" s="29" t="s">
        <v>55</v>
      </c>
      <c r="G241" s="41" t="s">
        <v>266</v>
      </c>
      <c r="H241" s="28">
        <v>600</v>
      </c>
      <c r="I241" s="95">
        <v>17.36</v>
      </c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</row>
    <row r="242" spans="1:253" ht="62.25">
      <c r="A242" s="27" t="s">
        <v>263</v>
      </c>
      <c r="B242" s="28" t="s">
        <v>23</v>
      </c>
      <c r="C242" s="28" t="s">
        <v>7</v>
      </c>
      <c r="D242" s="29" t="s">
        <v>7</v>
      </c>
      <c r="E242" s="29" t="s">
        <v>121</v>
      </c>
      <c r="F242" s="29" t="s">
        <v>55</v>
      </c>
      <c r="G242" s="41" t="s">
        <v>264</v>
      </c>
      <c r="H242" s="28"/>
      <c r="I242" s="95">
        <f>I243</f>
        <v>36.16</v>
      </c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</row>
    <row r="243" spans="1:253" ht="30.75">
      <c r="A243" s="27" t="s">
        <v>67</v>
      </c>
      <c r="B243" s="28" t="s">
        <v>23</v>
      </c>
      <c r="C243" s="28" t="s">
        <v>7</v>
      </c>
      <c r="D243" s="29" t="s">
        <v>7</v>
      </c>
      <c r="E243" s="29" t="s">
        <v>121</v>
      </c>
      <c r="F243" s="29" t="s">
        <v>55</v>
      </c>
      <c r="G243" s="41" t="s">
        <v>264</v>
      </c>
      <c r="H243" s="28">
        <v>600</v>
      </c>
      <c r="I243" s="95">
        <v>36.16</v>
      </c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</row>
    <row r="244" spans="1:9" s="69" customFormat="1" ht="46.5">
      <c r="A244" s="39" t="s">
        <v>215</v>
      </c>
      <c r="B244" s="40" t="s">
        <v>23</v>
      </c>
      <c r="C244" s="40" t="s">
        <v>7</v>
      </c>
      <c r="D244" s="41" t="s">
        <v>19</v>
      </c>
      <c r="E244" s="41" t="s">
        <v>90</v>
      </c>
      <c r="F244" s="41" t="s">
        <v>91</v>
      </c>
      <c r="G244" s="41" t="s">
        <v>93</v>
      </c>
      <c r="H244" s="40"/>
      <c r="I244" s="95">
        <f>I247</f>
        <v>22</v>
      </c>
    </row>
    <row r="245" spans="1:9" s="6" customFormat="1" ht="46.5">
      <c r="A245" s="27" t="s">
        <v>216</v>
      </c>
      <c r="B245" s="28" t="s">
        <v>23</v>
      </c>
      <c r="C245" s="28" t="s">
        <v>7</v>
      </c>
      <c r="D245" s="29" t="s">
        <v>19</v>
      </c>
      <c r="E245" s="29" t="s">
        <v>90</v>
      </c>
      <c r="F245" s="29" t="s">
        <v>6</v>
      </c>
      <c r="G245" s="29" t="s">
        <v>93</v>
      </c>
      <c r="H245" s="28"/>
      <c r="I245" s="95">
        <f>I247</f>
        <v>22</v>
      </c>
    </row>
    <row r="246" spans="1:9" s="6" customFormat="1" ht="15">
      <c r="A246" s="27" t="s">
        <v>163</v>
      </c>
      <c r="B246" s="28" t="s">
        <v>23</v>
      </c>
      <c r="C246" s="28" t="s">
        <v>7</v>
      </c>
      <c r="D246" s="29" t="s">
        <v>19</v>
      </c>
      <c r="E246" s="29" t="s">
        <v>90</v>
      </c>
      <c r="F246" s="29" t="s">
        <v>6</v>
      </c>
      <c r="G246" s="29" t="s">
        <v>131</v>
      </c>
      <c r="H246" s="28"/>
      <c r="I246" s="95">
        <f>I247</f>
        <v>22</v>
      </c>
    </row>
    <row r="247" spans="1:9" s="6" customFormat="1" ht="30.75">
      <c r="A247" s="27" t="s">
        <v>67</v>
      </c>
      <c r="B247" s="28" t="s">
        <v>23</v>
      </c>
      <c r="C247" s="28" t="s">
        <v>7</v>
      </c>
      <c r="D247" s="29" t="s">
        <v>19</v>
      </c>
      <c r="E247" s="29" t="s">
        <v>90</v>
      </c>
      <c r="F247" s="29" t="s">
        <v>6</v>
      </c>
      <c r="G247" s="29" t="s">
        <v>131</v>
      </c>
      <c r="H247" s="28">
        <v>600</v>
      </c>
      <c r="I247" s="95">
        <v>22</v>
      </c>
    </row>
    <row r="248" spans="1:9" s="6" customFormat="1" ht="62.25">
      <c r="A248" s="27" t="s">
        <v>262</v>
      </c>
      <c r="B248" s="28" t="s">
        <v>23</v>
      </c>
      <c r="C248" s="28" t="s">
        <v>7</v>
      </c>
      <c r="D248" s="29" t="s">
        <v>61</v>
      </c>
      <c r="E248" s="29" t="s">
        <v>111</v>
      </c>
      <c r="F248" s="29" t="s">
        <v>6</v>
      </c>
      <c r="G248" s="29" t="s">
        <v>146</v>
      </c>
      <c r="H248" s="28"/>
      <c r="I248" s="95">
        <f>I249</f>
        <v>186.37</v>
      </c>
    </row>
    <row r="249" spans="1:10" s="6" customFormat="1" ht="30.75">
      <c r="A249" s="27" t="s">
        <v>67</v>
      </c>
      <c r="B249" s="28" t="s">
        <v>23</v>
      </c>
      <c r="C249" s="28" t="s">
        <v>7</v>
      </c>
      <c r="D249" s="29" t="s">
        <v>61</v>
      </c>
      <c r="E249" s="29" t="s">
        <v>111</v>
      </c>
      <c r="F249" s="29" t="s">
        <v>6</v>
      </c>
      <c r="G249" s="29" t="s">
        <v>146</v>
      </c>
      <c r="H249" s="28">
        <v>600</v>
      </c>
      <c r="I249" s="95">
        <v>186.37</v>
      </c>
      <c r="J249" s="72"/>
    </row>
    <row r="250" spans="1:9" s="6" customFormat="1" ht="15">
      <c r="A250" s="34" t="s">
        <v>283</v>
      </c>
      <c r="B250" s="28" t="s">
        <v>23</v>
      </c>
      <c r="C250" s="28" t="s">
        <v>7</v>
      </c>
      <c r="D250" s="29" t="s">
        <v>61</v>
      </c>
      <c r="E250" s="29" t="s">
        <v>111</v>
      </c>
      <c r="F250" s="29" t="s">
        <v>6</v>
      </c>
      <c r="G250" s="29" t="s">
        <v>279</v>
      </c>
      <c r="H250" s="28"/>
      <c r="I250" s="95">
        <f>I251</f>
        <v>397.25</v>
      </c>
    </row>
    <row r="251" spans="1:9" s="6" customFormat="1" ht="30.75">
      <c r="A251" s="27" t="s">
        <v>67</v>
      </c>
      <c r="B251" s="28" t="s">
        <v>23</v>
      </c>
      <c r="C251" s="28" t="s">
        <v>7</v>
      </c>
      <c r="D251" s="29" t="s">
        <v>61</v>
      </c>
      <c r="E251" s="29" t="s">
        <v>111</v>
      </c>
      <c r="F251" s="29" t="s">
        <v>6</v>
      </c>
      <c r="G251" s="29" t="s">
        <v>279</v>
      </c>
      <c r="H251" s="28">
        <v>600</v>
      </c>
      <c r="I251" s="95">
        <f>320.2+77.05</f>
        <v>397.25</v>
      </c>
    </row>
    <row r="252" spans="1:9" s="69" customFormat="1" ht="30.75">
      <c r="A252" s="39" t="s">
        <v>235</v>
      </c>
      <c r="B252" s="40" t="s">
        <v>23</v>
      </c>
      <c r="C252" s="40" t="s">
        <v>7</v>
      </c>
      <c r="D252" s="41" t="s">
        <v>213</v>
      </c>
      <c r="E252" s="41" t="s">
        <v>90</v>
      </c>
      <c r="F252" s="41" t="s">
        <v>91</v>
      </c>
      <c r="G252" s="41" t="s">
        <v>93</v>
      </c>
      <c r="H252" s="40"/>
      <c r="I252" s="96">
        <f>I255</f>
        <v>1600</v>
      </c>
    </row>
    <row r="253" spans="1:9" s="6" customFormat="1" ht="46.5">
      <c r="A253" s="39" t="s">
        <v>214</v>
      </c>
      <c r="B253" s="40" t="s">
        <v>23</v>
      </c>
      <c r="C253" s="40" t="s">
        <v>7</v>
      </c>
      <c r="D253" s="41" t="s">
        <v>213</v>
      </c>
      <c r="E253" s="41" t="s">
        <v>90</v>
      </c>
      <c r="F253" s="41" t="s">
        <v>6</v>
      </c>
      <c r="G253" s="41" t="s">
        <v>131</v>
      </c>
      <c r="H253" s="40"/>
      <c r="I253" s="96">
        <f>I255</f>
        <v>1600</v>
      </c>
    </row>
    <row r="254" spans="1:9" s="6" customFormat="1" ht="15">
      <c r="A254" s="39" t="s">
        <v>163</v>
      </c>
      <c r="B254" s="40" t="s">
        <v>23</v>
      </c>
      <c r="C254" s="40" t="s">
        <v>7</v>
      </c>
      <c r="D254" s="41" t="s">
        <v>213</v>
      </c>
      <c r="E254" s="41" t="s">
        <v>90</v>
      </c>
      <c r="F254" s="41" t="s">
        <v>6</v>
      </c>
      <c r="G254" s="41" t="s">
        <v>131</v>
      </c>
      <c r="H254" s="40"/>
      <c r="I254" s="96">
        <f>I255</f>
        <v>1600</v>
      </c>
    </row>
    <row r="255" spans="1:9" s="6" customFormat="1" ht="30.75">
      <c r="A255" s="39" t="s">
        <v>67</v>
      </c>
      <c r="B255" s="40" t="s">
        <v>23</v>
      </c>
      <c r="C255" s="40" t="s">
        <v>7</v>
      </c>
      <c r="D255" s="41" t="s">
        <v>213</v>
      </c>
      <c r="E255" s="41" t="s">
        <v>90</v>
      </c>
      <c r="F255" s="41" t="s">
        <v>6</v>
      </c>
      <c r="G255" s="41" t="s">
        <v>131</v>
      </c>
      <c r="H255" s="40">
        <v>600</v>
      </c>
      <c r="I255" s="96">
        <f>1500+100</f>
        <v>1600</v>
      </c>
    </row>
    <row r="256" spans="1:9" s="6" customFormat="1" ht="63" customHeight="1">
      <c r="A256" s="39" t="s">
        <v>307</v>
      </c>
      <c r="B256" s="40" t="s">
        <v>23</v>
      </c>
      <c r="C256" s="40" t="s">
        <v>7</v>
      </c>
      <c r="D256" s="41" t="s">
        <v>306</v>
      </c>
      <c r="E256" s="41" t="s">
        <v>90</v>
      </c>
      <c r="F256" s="41" t="s">
        <v>6</v>
      </c>
      <c r="G256" s="41" t="s">
        <v>131</v>
      </c>
      <c r="H256" s="40"/>
      <c r="I256" s="96">
        <f>I257</f>
        <v>78.9</v>
      </c>
    </row>
    <row r="257" spans="1:9" s="6" customFormat="1" ht="30.75">
      <c r="A257" s="39" t="s">
        <v>67</v>
      </c>
      <c r="B257" s="40" t="s">
        <v>23</v>
      </c>
      <c r="C257" s="40" t="s">
        <v>7</v>
      </c>
      <c r="D257" s="41" t="s">
        <v>306</v>
      </c>
      <c r="E257" s="41" t="s">
        <v>90</v>
      </c>
      <c r="F257" s="41" t="s">
        <v>6</v>
      </c>
      <c r="G257" s="41" t="s">
        <v>131</v>
      </c>
      <c r="H257" s="40">
        <v>600</v>
      </c>
      <c r="I257" s="96">
        <v>78.9</v>
      </c>
    </row>
    <row r="258" spans="1:253" ht="15">
      <c r="A258" s="27" t="s">
        <v>38</v>
      </c>
      <c r="B258" s="28" t="s">
        <v>23</v>
      </c>
      <c r="C258" s="28" t="s">
        <v>23</v>
      </c>
      <c r="D258" s="29"/>
      <c r="E258" s="29"/>
      <c r="F258" s="29"/>
      <c r="G258" s="29"/>
      <c r="H258" s="28"/>
      <c r="I258" s="95">
        <f>I259+I263+I266+I273+I276+I278</f>
        <v>38049.92</v>
      </c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</row>
    <row r="259" spans="1:9" s="69" customFormat="1" ht="30.75">
      <c r="A259" s="39" t="s">
        <v>211</v>
      </c>
      <c r="B259" s="40" t="s">
        <v>23</v>
      </c>
      <c r="C259" s="40" t="s">
        <v>23</v>
      </c>
      <c r="D259" s="41" t="s">
        <v>55</v>
      </c>
      <c r="E259" s="41" t="s">
        <v>90</v>
      </c>
      <c r="F259" s="41" t="s">
        <v>91</v>
      </c>
      <c r="G259" s="41" t="s">
        <v>93</v>
      </c>
      <c r="H259" s="40"/>
      <c r="I259" s="96">
        <f>I262</f>
        <v>9</v>
      </c>
    </row>
    <row r="260" spans="1:9" s="6" customFormat="1" ht="78">
      <c r="A260" s="27" t="s">
        <v>212</v>
      </c>
      <c r="B260" s="28" t="s">
        <v>23</v>
      </c>
      <c r="C260" s="28" t="s">
        <v>23</v>
      </c>
      <c r="D260" s="29" t="s">
        <v>55</v>
      </c>
      <c r="E260" s="29" t="s">
        <v>90</v>
      </c>
      <c r="F260" s="29" t="s">
        <v>6</v>
      </c>
      <c r="G260" s="29" t="s">
        <v>93</v>
      </c>
      <c r="H260" s="28"/>
      <c r="I260" s="95">
        <f>I262</f>
        <v>9</v>
      </c>
    </row>
    <row r="261" spans="1:9" s="6" customFormat="1" ht="15">
      <c r="A261" s="27" t="s">
        <v>163</v>
      </c>
      <c r="B261" s="28" t="s">
        <v>23</v>
      </c>
      <c r="C261" s="28" t="s">
        <v>23</v>
      </c>
      <c r="D261" s="29" t="s">
        <v>55</v>
      </c>
      <c r="E261" s="29" t="s">
        <v>90</v>
      </c>
      <c r="F261" s="29" t="s">
        <v>6</v>
      </c>
      <c r="G261" s="29" t="s">
        <v>131</v>
      </c>
      <c r="H261" s="28"/>
      <c r="I261" s="95">
        <f>I262</f>
        <v>9</v>
      </c>
    </row>
    <row r="262" spans="1:9" s="6" customFormat="1" ht="30.75">
      <c r="A262" s="27" t="s">
        <v>64</v>
      </c>
      <c r="B262" s="28" t="s">
        <v>23</v>
      </c>
      <c r="C262" s="28" t="s">
        <v>23</v>
      </c>
      <c r="D262" s="29" t="s">
        <v>55</v>
      </c>
      <c r="E262" s="29" t="s">
        <v>90</v>
      </c>
      <c r="F262" s="29" t="s">
        <v>6</v>
      </c>
      <c r="G262" s="29" t="s">
        <v>131</v>
      </c>
      <c r="H262" s="28">
        <v>200</v>
      </c>
      <c r="I262" s="95">
        <v>9</v>
      </c>
    </row>
    <row r="263" spans="1:253" ht="47.25" customHeight="1">
      <c r="A263" s="39" t="s">
        <v>236</v>
      </c>
      <c r="B263" s="40" t="s">
        <v>23</v>
      </c>
      <c r="C263" s="40" t="s">
        <v>23</v>
      </c>
      <c r="D263" s="41" t="s">
        <v>65</v>
      </c>
      <c r="E263" s="41" t="s">
        <v>90</v>
      </c>
      <c r="F263" s="41" t="s">
        <v>91</v>
      </c>
      <c r="G263" s="41" t="s">
        <v>93</v>
      </c>
      <c r="H263" s="56"/>
      <c r="I263" s="96">
        <f>I265</f>
        <v>2144.9</v>
      </c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</row>
    <row r="264" spans="1:253" ht="31.5" customHeight="1">
      <c r="A264" s="27" t="s">
        <v>181</v>
      </c>
      <c r="B264" s="28" t="s">
        <v>23</v>
      </c>
      <c r="C264" s="28" t="s">
        <v>23</v>
      </c>
      <c r="D264" s="29" t="s">
        <v>65</v>
      </c>
      <c r="E264" s="29" t="s">
        <v>90</v>
      </c>
      <c r="F264" s="29" t="s">
        <v>6</v>
      </c>
      <c r="G264" s="29" t="s">
        <v>93</v>
      </c>
      <c r="H264" s="64"/>
      <c r="I264" s="95">
        <f>I265</f>
        <v>2144.9</v>
      </c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</row>
    <row r="265" spans="1:253" ht="33" customHeight="1">
      <c r="A265" s="27" t="s">
        <v>67</v>
      </c>
      <c r="B265" s="28" t="s">
        <v>23</v>
      </c>
      <c r="C265" s="28" t="s">
        <v>23</v>
      </c>
      <c r="D265" s="29" t="s">
        <v>65</v>
      </c>
      <c r="E265" s="29" t="s">
        <v>90</v>
      </c>
      <c r="F265" s="29" t="s">
        <v>6</v>
      </c>
      <c r="G265" s="29" t="s">
        <v>131</v>
      </c>
      <c r="H265" s="28">
        <v>600</v>
      </c>
      <c r="I265" s="95">
        <v>2144.9</v>
      </c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</row>
    <row r="266" spans="1:253" ht="62.25">
      <c r="A266" s="27" t="s">
        <v>237</v>
      </c>
      <c r="B266" s="28" t="s">
        <v>23</v>
      </c>
      <c r="C266" s="28" t="s">
        <v>23</v>
      </c>
      <c r="D266" s="29" t="s">
        <v>61</v>
      </c>
      <c r="E266" s="29" t="s">
        <v>90</v>
      </c>
      <c r="F266" s="29" t="s">
        <v>91</v>
      </c>
      <c r="G266" s="29" t="s">
        <v>93</v>
      </c>
      <c r="H266" s="28"/>
      <c r="I266" s="95">
        <f>I268</f>
        <v>989</v>
      </c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</row>
    <row r="267" spans="1:253" ht="15">
      <c r="A267" s="27" t="s">
        <v>193</v>
      </c>
      <c r="B267" s="28" t="s">
        <v>23</v>
      </c>
      <c r="C267" s="28" t="s">
        <v>23</v>
      </c>
      <c r="D267" s="29" t="s">
        <v>61</v>
      </c>
      <c r="E267" s="29" t="s">
        <v>90</v>
      </c>
      <c r="F267" s="29" t="s">
        <v>6</v>
      </c>
      <c r="G267" s="29" t="s">
        <v>93</v>
      </c>
      <c r="H267" s="28"/>
      <c r="I267" s="95">
        <f>I268</f>
        <v>989</v>
      </c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</row>
    <row r="268" spans="1:253" ht="15">
      <c r="A268" s="27" t="s">
        <v>151</v>
      </c>
      <c r="B268" s="28" t="s">
        <v>23</v>
      </c>
      <c r="C268" s="28" t="s">
        <v>23</v>
      </c>
      <c r="D268" s="29" t="s">
        <v>61</v>
      </c>
      <c r="E268" s="29" t="s">
        <v>90</v>
      </c>
      <c r="F268" s="29" t="s">
        <v>6</v>
      </c>
      <c r="G268" s="29" t="s">
        <v>152</v>
      </c>
      <c r="H268" s="28"/>
      <c r="I268" s="95">
        <f>I269+I270+I271+I272</f>
        <v>989</v>
      </c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  <c r="IM268" s="6"/>
      <c r="IN268" s="6"/>
      <c r="IO268" s="6"/>
      <c r="IP268" s="6"/>
      <c r="IQ268" s="6"/>
      <c r="IR268" s="6"/>
      <c r="IS268" s="6"/>
    </row>
    <row r="269" spans="1:253" ht="62.25">
      <c r="A269" s="27" t="s">
        <v>63</v>
      </c>
      <c r="B269" s="28" t="s">
        <v>23</v>
      </c>
      <c r="C269" s="28" t="s">
        <v>23</v>
      </c>
      <c r="D269" s="29" t="s">
        <v>61</v>
      </c>
      <c r="E269" s="29" t="s">
        <v>90</v>
      </c>
      <c r="F269" s="29" t="s">
        <v>6</v>
      </c>
      <c r="G269" s="29" t="s">
        <v>152</v>
      </c>
      <c r="H269" s="28">
        <v>100</v>
      </c>
      <c r="I269" s="95">
        <v>241</v>
      </c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</row>
    <row r="270" spans="1:253" ht="30.75">
      <c r="A270" s="27" t="s">
        <v>64</v>
      </c>
      <c r="B270" s="28" t="s">
        <v>23</v>
      </c>
      <c r="C270" s="28" t="s">
        <v>23</v>
      </c>
      <c r="D270" s="29" t="s">
        <v>61</v>
      </c>
      <c r="E270" s="29" t="s">
        <v>90</v>
      </c>
      <c r="F270" s="29" t="s">
        <v>6</v>
      </c>
      <c r="G270" s="29" t="s">
        <v>152</v>
      </c>
      <c r="H270" s="28">
        <v>200</v>
      </c>
      <c r="I270" s="95">
        <v>411.8</v>
      </c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</row>
    <row r="271" spans="1:253" ht="15">
      <c r="A271" s="34" t="s">
        <v>70</v>
      </c>
      <c r="B271" s="28" t="s">
        <v>23</v>
      </c>
      <c r="C271" s="28" t="s">
        <v>23</v>
      </c>
      <c r="D271" s="29" t="s">
        <v>61</v>
      </c>
      <c r="E271" s="29" t="s">
        <v>90</v>
      </c>
      <c r="F271" s="29" t="s">
        <v>6</v>
      </c>
      <c r="G271" s="29" t="s">
        <v>152</v>
      </c>
      <c r="H271" s="28">
        <v>300</v>
      </c>
      <c r="I271" s="95">
        <v>36</v>
      </c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</row>
    <row r="272" spans="1:253" ht="30.75">
      <c r="A272" s="27" t="s">
        <v>67</v>
      </c>
      <c r="B272" s="28" t="s">
        <v>23</v>
      </c>
      <c r="C272" s="28" t="s">
        <v>23</v>
      </c>
      <c r="D272" s="29" t="s">
        <v>61</v>
      </c>
      <c r="E272" s="29" t="s">
        <v>90</v>
      </c>
      <c r="F272" s="29" t="s">
        <v>6</v>
      </c>
      <c r="G272" s="29" t="s">
        <v>152</v>
      </c>
      <c r="H272" s="28">
        <v>600</v>
      </c>
      <c r="I272" s="95">
        <v>300.2</v>
      </c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</row>
    <row r="273" spans="1:253" ht="30.75">
      <c r="A273" s="27" t="s">
        <v>268</v>
      </c>
      <c r="B273" s="68">
        <v>7</v>
      </c>
      <c r="C273" s="68">
        <v>7</v>
      </c>
      <c r="D273" s="67" t="s">
        <v>61</v>
      </c>
      <c r="E273" s="67" t="s">
        <v>95</v>
      </c>
      <c r="F273" s="67" t="s">
        <v>6</v>
      </c>
      <c r="G273" s="67" t="s">
        <v>267</v>
      </c>
      <c r="H273" s="28"/>
      <c r="I273" s="95">
        <f>I274+I275</f>
        <v>13399.1</v>
      </c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</row>
    <row r="274" spans="1:253" ht="30.75">
      <c r="A274" s="27" t="s">
        <v>64</v>
      </c>
      <c r="B274" s="68">
        <v>7</v>
      </c>
      <c r="C274" s="68">
        <v>7</v>
      </c>
      <c r="D274" s="67" t="s">
        <v>61</v>
      </c>
      <c r="E274" s="67" t="s">
        <v>95</v>
      </c>
      <c r="F274" s="67" t="s">
        <v>6</v>
      </c>
      <c r="G274" s="67" t="s">
        <v>267</v>
      </c>
      <c r="H274" s="29" t="s">
        <v>166</v>
      </c>
      <c r="I274" s="95">
        <v>700.68</v>
      </c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  <c r="IS274" s="6"/>
    </row>
    <row r="275" spans="1:253" ht="30.75">
      <c r="A275" s="27" t="s">
        <v>67</v>
      </c>
      <c r="B275" s="68">
        <v>7</v>
      </c>
      <c r="C275" s="68">
        <v>7</v>
      </c>
      <c r="D275" s="67" t="s">
        <v>61</v>
      </c>
      <c r="E275" s="67" t="s">
        <v>95</v>
      </c>
      <c r="F275" s="67" t="s">
        <v>6</v>
      </c>
      <c r="G275" s="67" t="s">
        <v>267</v>
      </c>
      <c r="H275" s="29" t="s">
        <v>169</v>
      </c>
      <c r="I275" s="95">
        <f>7372.61+5325.81</f>
        <v>12698.42</v>
      </c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  <c r="IM275" s="6"/>
      <c r="IN275" s="6"/>
      <c r="IO275" s="6"/>
      <c r="IP275" s="6"/>
      <c r="IQ275" s="6"/>
      <c r="IR275" s="6"/>
      <c r="IS275" s="6"/>
    </row>
    <row r="276" spans="1:253" ht="46.5">
      <c r="A276" s="27" t="s">
        <v>149</v>
      </c>
      <c r="B276" s="28" t="s">
        <v>23</v>
      </c>
      <c r="C276" s="28" t="s">
        <v>23</v>
      </c>
      <c r="D276" s="29" t="s">
        <v>61</v>
      </c>
      <c r="E276" s="29" t="s">
        <v>95</v>
      </c>
      <c r="F276" s="29" t="s">
        <v>6</v>
      </c>
      <c r="G276" s="29" t="s">
        <v>150</v>
      </c>
      <c r="H276" s="28"/>
      <c r="I276" s="95">
        <f>I277</f>
        <v>1202</v>
      </c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6"/>
      <c r="IQ276" s="6"/>
      <c r="IR276" s="6"/>
      <c r="IS276" s="6"/>
    </row>
    <row r="277" spans="1:253" ht="30.75">
      <c r="A277" s="27" t="s">
        <v>64</v>
      </c>
      <c r="B277" s="28" t="s">
        <v>23</v>
      </c>
      <c r="C277" s="28" t="s">
        <v>23</v>
      </c>
      <c r="D277" s="29" t="s">
        <v>61</v>
      </c>
      <c r="E277" s="29" t="s">
        <v>95</v>
      </c>
      <c r="F277" s="29" t="s">
        <v>6</v>
      </c>
      <c r="G277" s="29" t="s">
        <v>150</v>
      </c>
      <c r="H277" s="28">
        <v>200</v>
      </c>
      <c r="I277" s="95">
        <v>1202</v>
      </c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6"/>
      <c r="IQ277" s="6"/>
      <c r="IR277" s="6"/>
      <c r="IS277" s="6"/>
    </row>
    <row r="278" spans="1:253" ht="31.5" customHeight="1">
      <c r="A278" s="27" t="s">
        <v>153</v>
      </c>
      <c r="B278" s="28" t="s">
        <v>23</v>
      </c>
      <c r="C278" s="28" t="s">
        <v>23</v>
      </c>
      <c r="D278" s="29" t="s">
        <v>61</v>
      </c>
      <c r="E278" s="29" t="s">
        <v>122</v>
      </c>
      <c r="F278" s="29" t="s">
        <v>6</v>
      </c>
      <c r="G278" s="29" t="s">
        <v>154</v>
      </c>
      <c r="H278" s="47"/>
      <c r="I278" s="95">
        <f>I279+I280+I281+I282</f>
        <v>20305.920000000002</v>
      </c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  <c r="IS278" s="6"/>
    </row>
    <row r="279" spans="1:253" ht="60" customHeight="1">
      <c r="A279" s="27" t="s">
        <v>63</v>
      </c>
      <c r="B279" s="28" t="s">
        <v>23</v>
      </c>
      <c r="C279" s="28" t="s">
        <v>23</v>
      </c>
      <c r="D279" s="29" t="s">
        <v>61</v>
      </c>
      <c r="E279" s="29" t="s">
        <v>122</v>
      </c>
      <c r="F279" s="29" t="s">
        <v>6</v>
      </c>
      <c r="G279" s="29" t="s">
        <v>154</v>
      </c>
      <c r="H279" s="28">
        <v>100</v>
      </c>
      <c r="I279" s="95">
        <f>1571.3+23+474.5</f>
        <v>2068.8</v>
      </c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  <c r="IQ279" s="6"/>
      <c r="IR279" s="6"/>
      <c r="IS279" s="6"/>
    </row>
    <row r="280" spans="1:253" ht="30.75">
      <c r="A280" s="27" t="s">
        <v>64</v>
      </c>
      <c r="B280" s="28" t="s">
        <v>23</v>
      </c>
      <c r="C280" s="28" t="s">
        <v>23</v>
      </c>
      <c r="D280" s="29" t="s">
        <v>61</v>
      </c>
      <c r="E280" s="29" t="s">
        <v>122</v>
      </c>
      <c r="F280" s="29" t="s">
        <v>6</v>
      </c>
      <c r="G280" s="29" t="s">
        <v>154</v>
      </c>
      <c r="H280" s="28">
        <v>200</v>
      </c>
      <c r="I280" s="95">
        <f>868.8+56.4</f>
        <v>925.1999999999999</v>
      </c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6"/>
      <c r="IQ280" s="6"/>
      <c r="IR280" s="6"/>
      <c r="IS280" s="6"/>
    </row>
    <row r="281" spans="1:253" ht="30.75">
      <c r="A281" s="27" t="s">
        <v>67</v>
      </c>
      <c r="B281" s="28" t="s">
        <v>23</v>
      </c>
      <c r="C281" s="28" t="s">
        <v>23</v>
      </c>
      <c r="D281" s="29" t="s">
        <v>61</v>
      </c>
      <c r="E281" s="29" t="s">
        <v>122</v>
      </c>
      <c r="F281" s="29" t="s">
        <v>6</v>
      </c>
      <c r="G281" s="29" t="s">
        <v>154</v>
      </c>
      <c r="H281" s="28">
        <v>600</v>
      </c>
      <c r="I281" s="95">
        <f>16493.2+765.32</f>
        <v>17258.52</v>
      </c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  <c r="IS281" s="6"/>
    </row>
    <row r="282" spans="1:253" ht="15">
      <c r="A282" s="27" t="s">
        <v>66</v>
      </c>
      <c r="B282" s="28" t="s">
        <v>23</v>
      </c>
      <c r="C282" s="28" t="s">
        <v>23</v>
      </c>
      <c r="D282" s="29" t="s">
        <v>61</v>
      </c>
      <c r="E282" s="29" t="s">
        <v>122</v>
      </c>
      <c r="F282" s="29" t="s">
        <v>6</v>
      </c>
      <c r="G282" s="29" t="s">
        <v>154</v>
      </c>
      <c r="H282" s="28">
        <v>800</v>
      </c>
      <c r="I282" s="95">
        <f>15.4+38</f>
        <v>53.4</v>
      </c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  <c r="IQ282" s="6"/>
      <c r="IR282" s="6"/>
      <c r="IS282" s="6"/>
    </row>
    <row r="283" spans="1:253" ht="15.75" customHeight="1">
      <c r="A283" s="27" t="s">
        <v>155</v>
      </c>
      <c r="B283" s="29" t="s">
        <v>23</v>
      </c>
      <c r="C283" s="29" t="s">
        <v>22</v>
      </c>
      <c r="D283" s="29"/>
      <c r="E283" s="29"/>
      <c r="F283" s="29"/>
      <c r="G283" s="29"/>
      <c r="H283" s="28"/>
      <c r="I283" s="95">
        <f>I284+I298+I302+I306+I289</f>
        <v>67078.96</v>
      </c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  <c r="IQ283" s="6"/>
      <c r="IR283" s="6"/>
      <c r="IS283" s="6"/>
    </row>
    <row r="284" spans="1:253" ht="36.75" customHeight="1">
      <c r="A284" s="27" t="s">
        <v>234</v>
      </c>
      <c r="B284" s="29" t="s">
        <v>23</v>
      </c>
      <c r="C284" s="29" t="s">
        <v>22</v>
      </c>
      <c r="D284" s="29" t="s">
        <v>7</v>
      </c>
      <c r="E284" s="29" t="s">
        <v>90</v>
      </c>
      <c r="F284" s="29" t="s">
        <v>91</v>
      </c>
      <c r="G284" s="29" t="s">
        <v>93</v>
      </c>
      <c r="H284" s="28"/>
      <c r="I284" s="95">
        <f>I285+I291</f>
        <v>35978.89</v>
      </c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  <c r="IN284" s="6"/>
      <c r="IO284" s="6"/>
      <c r="IP284" s="6"/>
      <c r="IQ284" s="6"/>
      <c r="IR284" s="6"/>
      <c r="IS284" s="6"/>
    </row>
    <row r="285" spans="1:253" ht="112.5" customHeight="1">
      <c r="A285" s="27" t="s">
        <v>196</v>
      </c>
      <c r="B285" s="28" t="s">
        <v>23</v>
      </c>
      <c r="C285" s="28" t="s">
        <v>22</v>
      </c>
      <c r="D285" s="29" t="s">
        <v>7</v>
      </c>
      <c r="E285" s="29" t="s">
        <v>95</v>
      </c>
      <c r="F285" s="29" t="s">
        <v>20</v>
      </c>
      <c r="G285" s="29" t="s">
        <v>93</v>
      </c>
      <c r="H285" s="28"/>
      <c r="I285" s="95">
        <v>4684.4</v>
      </c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  <c r="IM285" s="6"/>
      <c r="IN285" s="6"/>
      <c r="IO285" s="6"/>
      <c r="IP285" s="6"/>
      <c r="IQ285" s="6"/>
      <c r="IR285" s="6"/>
      <c r="IS285" s="6"/>
    </row>
    <row r="286" spans="1:253" ht="34.5" customHeight="1">
      <c r="A286" s="27" t="s">
        <v>159</v>
      </c>
      <c r="B286" s="28" t="s">
        <v>23</v>
      </c>
      <c r="C286" s="28" t="s">
        <v>22</v>
      </c>
      <c r="D286" s="29" t="s">
        <v>7</v>
      </c>
      <c r="E286" s="29" t="s">
        <v>95</v>
      </c>
      <c r="F286" s="29" t="s">
        <v>20</v>
      </c>
      <c r="G286" s="29" t="s">
        <v>160</v>
      </c>
      <c r="H286" s="28"/>
      <c r="I286" s="95">
        <v>4684.4</v>
      </c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  <c r="IM286" s="6"/>
      <c r="IN286" s="6"/>
      <c r="IO286" s="6"/>
      <c r="IP286" s="6"/>
      <c r="IQ286" s="6"/>
      <c r="IR286" s="6"/>
      <c r="IS286" s="6"/>
    </row>
    <row r="287" spans="1:253" ht="61.5" customHeight="1">
      <c r="A287" s="27" t="s">
        <v>63</v>
      </c>
      <c r="B287" s="28" t="s">
        <v>23</v>
      </c>
      <c r="C287" s="28" t="s">
        <v>22</v>
      </c>
      <c r="D287" s="29" t="s">
        <v>7</v>
      </c>
      <c r="E287" s="29" t="s">
        <v>95</v>
      </c>
      <c r="F287" s="29" t="s">
        <v>20</v>
      </c>
      <c r="G287" s="29" t="s">
        <v>160</v>
      </c>
      <c r="H287" s="28">
        <v>100</v>
      </c>
      <c r="I287" s="95">
        <f>3092.22+20+933.85</f>
        <v>4046.0699999999997</v>
      </c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</row>
    <row r="288" spans="1:253" ht="34.5" customHeight="1">
      <c r="A288" s="27" t="s">
        <v>64</v>
      </c>
      <c r="B288" s="28" t="s">
        <v>23</v>
      </c>
      <c r="C288" s="28" t="s">
        <v>22</v>
      </c>
      <c r="D288" s="29" t="s">
        <v>7</v>
      </c>
      <c r="E288" s="29" t="s">
        <v>95</v>
      </c>
      <c r="F288" s="29" t="s">
        <v>20</v>
      </c>
      <c r="G288" s="29" t="s">
        <v>160</v>
      </c>
      <c r="H288" s="28">
        <v>200</v>
      </c>
      <c r="I288" s="95">
        <v>638.33</v>
      </c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6"/>
      <c r="IR288" s="6"/>
      <c r="IS288" s="6"/>
    </row>
    <row r="289" spans="1:253" ht="34.5" customHeight="1">
      <c r="A289" s="34" t="s">
        <v>309</v>
      </c>
      <c r="B289" s="68">
        <v>7</v>
      </c>
      <c r="C289" s="68">
        <v>9</v>
      </c>
      <c r="D289" s="73" t="s">
        <v>7</v>
      </c>
      <c r="E289" s="73" t="s">
        <v>122</v>
      </c>
      <c r="F289" s="73" t="s">
        <v>9</v>
      </c>
      <c r="G289" s="73" t="s">
        <v>308</v>
      </c>
      <c r="H289" s="29"/>
      <c r="I289" s="95">
        <f>I290</f>
        <v>90</v>
      </c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6"/>
      <c r="IL289" s="6"/>
      <c r="IM289" s="6"/>
      <c r="IN289" s="6"/>
      <c r="IO289" s="6"/>
      <c r="IP289" s="6"/>
      <c r="IQ289" s="6"/>
      <c r="IR289" s="6"/>
      <c r="IS289" s="6"/>
    </row>
    <row r="290" spans="1:253" ht="34.5" customHeight="1">
      <c r="A290" s="34" t="s">
        <v>67</v>
      </c>
      <c r="B290" s="68">
        <v>7</v>
      </c>
      <c r="C290" s="68">
        <v>9</v>
      </c>
      <c r="D290" s="73" t="s">
        <v>7</v>
      </c>
      <c r="E290" s="73" t="s">
        <v>122</v>
      </c>
      <c r="F290" s="73" t="s">
        <v>9</v>
      </c>
      <c r="G290" s="73" t="s">
        <v>308</v>
      </c>
      <c r="H290" s="29" t="s">
        <v>166</v>
      </c>
      <c r="I290" s="95">
        <v>90</v>
      </c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6"/>
      <c r="IL290" s="6"/>
      <c r="IM290" s="6"/>
      <c r="IN290" s="6"/>
      <c r="IO290" s="6"/>
      <c r="IP290" s="6"/>
      <c r="IQ290" s="6"/>
      <c r="IR290" s="6"/>
      <c r="IS290" s="6"/>
    </row>
    <row r="291" spans="1:253" ht="31.5" customHeight="1">
      <c r="A291" s="27" t="s">
        <v>197</v>
      </c>
      <c r="B291" s="28" t="s">
        <v>23</v>
      </c>
      <c r="C291" s="28" t="s">
        <v>22</v>
      </c>
      <c r="D291" s="29" t="s">
        <v>7</v>
      </c>
      <c r="E291" s="29" t="s">
        <v>101</v>
      </c>
      <c r="F291" s="29" t="s">
        <v>6</v>
      </c>
      <c r="G291" s="29" t="s">
        <v>93</v>
      </c>
      <c r="H291" s="28"/>
      <c r="I291" s="95">
        <f>I292</f>
        <v>31294.489999999998</v>
      </c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  <c r="IM291" s="6"/>
      <c r="IN291" s="6"/>
      <c r="IO291" s="6"/>
      <c r="IP291" s="6"/>
      <c r="IQ291" s="6"/>
      <c r="IR291" s="6"/>
      <c r="IS291" s="6"/>
    </row>
    <row r="292" spans="1:253" ht="15.75" customHeight="1">
      <c r="A292" s="27" t="s">
        <v>157</v>
      </c>
      <c r="B292" s="28" t="s">
        <v>23</v>
      </c>
      <c r="C292" s="28" t="s">
        <v>22</v>
      </c>
      <c r="D292" s="29" t="s">
        <v>7</v>
      </c>
      <c r="E292" s="29" t="s">
        <v>101</v>
      </c>
      <c r="F292" s="29" t="s">
        <v>6</v>
      </c>
      <c r="G292" s="29" t="s">
        <v>158</v>
      </c>
      <c r="H292" s="28"/>
      <c r="I292" s="95">
        <f>I293+I294+I295+I296+I297</f>
        <v>31294.489999999998</v>
      </c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  <c r="IP292" s="6"/>
      <c r="IQ292" s="6"/>
      <c r="IR292" s="6"/>
      <c r="IS292" s="6"/>
    </row>
    <row r="293" spans="1:253" ht="63" customHeight="1">
      <c r="A293" s="27" t="s">
        <v>63</v>
      </c>
      <c r="B293" s="28" t="s">
        <v>23</v>
      </c>
      <c r="C293" s="28" t="s">
        <v>22</v>
      </c>
      <c r="D293" s="29" t="s">
        <v>7</v>
      </c>
      <c r="E293" s="29" t="s">
        <v>101</v>
      </c>
      <c r="F293" s="29" t="s">
        <v>6</v>
      </c>
      <c r="G293" s="29" t="s">
        <v>158</v>
      </c>
      <c r="H293" s="28">
        <v>100</v>
      </c>
      <c r="I293" s="95">
        <f>4999.58+77.2+260.2+786.34</f>
        <v>6123.32</v>
      </c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6"/>
      <c r="IL293" s="6"/>
      <c r="IM293" s="6"/>
      <c r="IN293" s="6"/>
      <c r="IO293" s="6"/>
      <c r="IP293" s="6"/>
      <c r="IQ293" s="6"/>
      <c r="IR293" s="6"/>
      <c r="IS293" s="6"/>
    </row>
    <row r="294" spans="1:253" ht="33" customHeight="1">
      <c r="A294" s="27" t="s">
        <v>64</v>
      </c>
      <c r="B294" s="28" t="s">
        <v>23</v>
      </c>
      <c r="C294" s="28" t="s">
        <v>22</v>
      </c>
      <c r="D294" s="29" t="s">
        <v>7</v>
      </c>
      <c r="E294" s="29" t="s">
        <v>101</v>
      </c>
      <c r="F294" s="29" t="s">
        <v>6</v>
      </c>
      <c r="G294" s="29" t="s">
        <v>158</v>
      </c>
      <c r="H294" s="28">
        <v>200</v>
      </c>
      <c r="I294" s="95">
        <v>4833.87</v>
      </c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  <c r="IM294" s="6"/>
      <c r="IN294" s="6"/>
      <c r="IO294" s="6"/>
      <c r="IP294" s="6"/>
      <c r="IQ294" s="6"/>
      <c r="IR294" s="6"/>
      <c r="IS294" s="6"/>
    </row>
    <row r="295" spans="1:253" ht="14.25" customHeight="1">
      <c r="A295" s="34" t="s">
        <v>70</v>
      </c>
      <c r="B295" s="28" t="s">
        <v>23</v>
      </c>
      <c r="C295" s="28" t="s">
        <v>22</v>
      </c>
      <c r="D295" s="29" t="s">
        <v>7</v>
      </c>
      <c r="E295" s="29" t="s">
        <v>101</v>
      </c>
      <c r="F295" s="29" t="s">
        <v>6</v>
      </c>
      <c r="G295" s="29" t="s">
        <v>158</v>
      </c>
      <c r="H295" s="28">
        <v>300</v>
      </c>
      <c r="I295" s="95">
        <v>162</v>
      </c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6"/>
      <c r="IL295" s="6"/>
      <c r="IM295" s="6"/>
      <c r="IN295" s="6"/>
      <c r="IO295" s="6"/>
      <c r="IP295" s="6"/>
      <c r="IQ295" s="6"/>
      <c r="IR295" s="6"/>
      <c r="IS295" s="6"/>
    </row>
    <row r="296" spans="1:253" ht="33" customHeight="1">
      <c r="A296" s="27" t="s">
        <v>67</v>
      </c>
      <c r="B296" s="28" t="s">
        <v>23</v>
      </c>
      <c r="C296" s="28" t="s">
        <v>22</v>
      </c>
      <c r="D296" s="29" t="s">
        <v>7</v>
      </c>
      <c r="E296" s="29" t="s">
        <v>101</v>
      </c>
      <c r="F296" s="29" t="s">
        <v>6</v>
      </c>
      <c r="G296" s="29" t="s">
        <v>158</v>
      </c>
      <c r="H296" s="28">
        <v>600</v>
      </c>
      <c r="I296" s="95">
        <f>2196.3+17909.9</f>
        <v>20106.2</v>
      </c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  <c r="IM296" s="6"/>
      <c r="IN296" s="6"/>
      <c r="IO296" s="6"/>
      <c r="IP296" s="6"/>
      <c r="IQ296" s="6"/>
      <c r="IR296" s="6"/>
      <c r="IS296" s="6"/>
    </row>
    <row r="297" spans="1:253" ht="15.75" customHeight="1">
      <c r="A297" s="27" t="s">
        <v>66</v>
      </c>
      <c r="B297" s="28" t="s">
        <v>23</v>
      </c>
      <c r="C297" s="28" t="s">
        <v>22</v>
      </c>
      <c r="D297" s="29" t="s">
        <v>7</v>
      </c>
      <c r="E297" s="29" t="s">
        <v>101</v>
      </c>
      <c r="F297" s="29" t="s">
        <v>6</v>
      </c>
      <c r="G297" s="29" t="s">
        <v>158</v>
      </c>
      <c r="H297" s="28">
        <v>800</v>
      </c>
      <c r="I297" s="95">
        <f>33.7+20.4+15</f>
        <v>69.1</v>
      </c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  <c r="IM297" s="6"/>
      <c r="IN297" s="6"/>
      <c r="IO297" s="6"/>
      <c r="IP297" s="6"/>
      <c r="IQ297" s="6"/>
      <c r="IR297" s="6"/>
      <c r="IS297" s="6"/>
    </row>
    <row r="298" spans="1:253" ht="77.25" customHeight="1">
      <c r="A298" s="27" t="s">
        <v>185</v>
      </c>
      <c r="B298" s="29" t="s">
        <v>23</v>
      </c>
      <c r="C298" s="29" t="s">
        <v>22</v>
      </c>
      <c r="D298" s="29" t="s">
        <v>7</v>
      </c>
      <c r="E298" s="29" t="s">
        <v>101</v>
      </c>
      <c r="F298" s="29" t="s">
        <v>7</v>
      </c>
      <c r="G298" s="29" t="s">
        <v>156</v>
      </c>
      <c r="H298" s="28"/>
      <c r="I298" s="95">
        <f>I299+I300+I301</f>
        <v>30746.070000000003</v>
      </c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/>
      <c r="IM298" s="6"/>
      <c r="IN298" s="6"/>
      <c r="IO298" s="6"/>
      <c r="IP298" s="6"/>
      <c r="IQ298" s="6"/>
      <c r="IR298" s="6"/>
      <c r="IS298" s="6"/>
    </row>
    <row r="299" spans="1:253" ht="62.25" customHeight="1">
      <c r="A299" s="27" t="s">
        <v>63</v>
      </c>
      <c r="B299" s="29" t="s">
        <v>23</v>
      </c>
      <c r="C299" s="29" t="s">
        <v>22</v>
      </c>
      <c r="D299" s="29" t="s">
        <v>7</v>
      </c>
      <c r="E299" s="29" t="s">
        <v>101</v>
      </c>
      <c r="F299" s="29" t="s">
        <v>7</v>
      </c>
      <c r="G299" s="29" t="s">
        <v>156</v>
      </c>
      <c r="H299" s="28">
        <v>100</v>
      </c>
      <c r="I299" s="95">
        <f>17657.34+5+5332.52</f>
        <v>22994.86</v>
      </c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  <c r="IN299" s="6"/>
      <c r="IO299" s="6"/>
      <c r="IP299" s="6"/>
      <c r="IQ299" s="6"/>
      <c r="IR299" s="6"/>
      <c r="IS299" s="6"/>
    </row>
    <row r="300" spans="1:253" ht="35.25" customHeight="1">
      <c r="A300" s="27" t="s">
        <v>64</v>
      </c>
      <c r="B300" s="29" t="s">
        <v>23</v>
      </c>
      <c r="C300" s="29" t="s">
        <v>22</v>
      </c>
      <c r="D300" s="29" t="s">
        <v>7</v>
      </c>
      <c r="E300" s="29" t="s">
        <v>101</v>
      </c>
      <c r="F300" s="29" t="s">
        <v>7</v>
      </c>
      <c r="G300" s="29" t="s">
        <v>156</v>
      </c>
      <c r="H300" s="28">
        <v>200</v>
      </c>
      <c r="I300" s="95">
        <v>7744.83</v>
      </c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  <c r="IN300" s="6"/>
      <c r="IO300" s="6"/>
      <c r="IP300" s="6"/>
      <c r="IQ300" s="6"/>
      <c r="IR300" s="6"/>
      <c r="IS300" s="6"/>
    </row>
    <row r="301" spans="1:253" ht="15.75" customHeight="1">
      <c r="A301" s="27" t="s">
        <v>66</v>
      </c>
      <c r="B301" s="29" t="s">
        <v>23</v>
      </c>
      <c r="C301" s="29" t="s">
        <v>22</v>
      </c>
      <c r="D301" s="29" t="s">
        <v>7</v>
      </c>
      <c r="E301" s="29" t="s">
        <v>101</v>
      </c>
      <c r="F301" s="29" t="s">
        <v>7</v>
      </c>
      <c r="G301" s="29" t="s">
        <v>156</v>
      </c>
      <c r="H301" s="28">
        <v>800</v>
      </c>
      <c r="I301" s="95">
        <f>5.9+0.48</f>
        <v>6.380000000000001</v>
      </c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  <c r="IM301" s="6"/>
      <c r="IN301" s="6"/>
      <c r="IO301" s="6"/>
      <c r="IP301" s="6"/>
      <c r="IQ301" s="6"/>
      <c r="IR301" s="6"/>
      <c r="IS301" s="6"/>
    </row>
    <row r="302" spans="1:9" s="69" customFormat="1" ht="46.5">
      <c r="A302" s="39" t="s">
        <v>215</v>
      </c>
      <c r="B302" s="40" t="s">
        <v>23</v>
      </c>
      <c r="C302" s="40" t="s">
        <v>22</v>
      </c>
      <c r="D302" s="41" t="s">
        <v>19</v>
      </c>
      <c r="E302" s="41" t="s">
        <v>90</v>
      </c>
      <c r="F302" s="41" t="s">
        <v>91</v>
      </c>
      <c r="G302" s="41" t="s">
        <v>93</v>
      </c>
      <c r="H302" s="40"/>
      <c r="I302" s="96">
        <f>I305</f>
        <v>64</v>
      </c>
    </row>
    <row r="303" spans="1:9" s="6" customFormat="1" ht="46.5">
      <c r="A303" s="27" t="s">
        <v>216</v>
      </c>
      <c r="B303" s="28" t="s">
        <v>23</v>
      </c>
      <c r="C303" s="28" t="s">
        <v>22</v>
      </c>
      <c r="D303" s="29" t="s">
        <v>19</v>
      </c>
      <c r="E303" s="29" t="s">
        <v>90</v>
      </c>
      <c r="F303" s="29" t="s">
        <v>6</v>
      </c>
      <c r="G303" s="29" t="s">
        <v>93</v>
      </c>
      <c r="H303" s="28"/>
      <c r="I303" s="95">
        <f>I305</f>
        <v>64</v>
      </c>
    </row>
    <row r="304" spans="1:9" s="6" customFormat="1" ht="15">
      <c r="A304" s="27" t="s">
        <v>163</v>
      </c>
      <c r="B304" s="28" t="s">
        <v>23</v>
      </c>
      <c r="C304" s="28" t="s">
        <v>22</v>
      </c>
      <c r="D304" s="29" t="s">
        <v>19</v>
      </c>
      <c r="E304" s="29" t="s">
        <v>90</v>
      </c>
      <c r="F304" s="29" t="s">
        <v>6</v>
      </c>
      <c r="G304" s="29" t="s">
        <v>131</v>
      </c>
      <c r="H304" s="28"/>
      <c r="I304" s="95">
        <f>I305</f>
        <v>64</v>
      </c>
    </row>
    <row r="305" spans="1:9" s="6" customFormat="1" ht="30.75">
      <c r="A305" s="27" t="s">
        <v>64</v>
      </c>
      <c r="B305" s="28" t="s">
        <v>23</v>
      </c>
      <c r="C305" s="28" t="s">
        <v>22</v>
      </c>
      <c r="D305" s="29" t="s">
        <v>19</v>
      </c>
      <c r="E305" s="29" t="s">
        <v>90</v>
      </c>
      <c r="F305" s="29" t="s">
        <v>6</v>
      </c>
      <c r="G305" s="29" t="s">
        <v>131</v>
      </c>
      <c r="H305" s="28">
        <v>200</v>
      </c>
      <c r="I305" s="95">
        <v>64</v>
      </c>
    </row>
    <row r="306" spans="1:253" ht="66" customHeight="1">
      <c r="A306" s="39" t="s">
        <v>238</v>
      </c>
      <c r="B306" s="40" t="s">
        <v>23</v>
      </c>
      <c r="C306" s="40" t="s">
        <v>22</v>
      </c>
      <c r="D306" s="41" t="s">
        <v>23</v>
      </c>
      <c r="E306" s="41" t="s">
        <v>90</v>
      </c>
      <c r="F306" s="41" t="s">
        <v>91</v>
      </c>
      <c r="G306" s="41" t="s">
        <v>93</v>
      </c>
      <c r="H306" s="40"/>
      <c r="I306" s="96">
        <v>200</v>
      </c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  <c r="IM306" s="6"/>
      <c r="IN306" s="6"/>
      <c r="IO306" s="6"/>
      <c r="IP306" s="6"/>
      <c r="IQ306" s="6"/>
      <c r="IR306" s="6"/>
      <c r="IS306" s="6"/>
    </row>
    <row r="307" spans="1:253" ht="34.5" customHeight="1">
      <c r="A307" s="39" t="s">
        <v>186</v>
      </c>
      <c r="B307" s="40" t="s">
        <v>23</v>
      </c>
      <c r="C307" s="40" t="s">
        <v>22</v>
      </c>
      <c r="D307" s="41" t="s">
        <v>23</v>
      </c>
      <c r="E307" s="41" t="s">
        <v>90</v>
      </c>
      <c r="F307" s="41" t="s">
        <v>6</v>
      </c>
      <c r="G307" s="41" t="s">
        <v>131</v>
      </c>
      <c r="H307" s="40"/>
      <c r="I307" s="96">
        <v>200</v>
      </c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6"/>
      <c r="IQ307" s="6"/>
      <c r="IR307" s="6"/>
      <c r="IS307" s="6"/>
    </row>
    <row r="308" spans="1:253" ht="38.25" customHeight="1">
      <c r="A308" s="39" t="s">
        <v>64</v>
      </c>
      <c r="B308" s="40" t="s">
        <v>23</v>
      </c>
      <c r="C308" s="40" t="s">
        <v>22</v>
      </c>
      <c r="D308" s="41" t="s">
        <v>23</v>
      </c>
      <c r="E308" s="41" t="s">
        <v>90</v>
      </c>
      <c r="F308" s="41" t="s">
        <v>6</v>
      </c>
      <c r="G308" s="41" t="s">
        <v>131</v>
      </c>
      <c r="H308" s="40">
        <v>200</v>
      </c>
      <c r="I308" s="96">
        <v>200</v>
      </c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6"/>
      <c r="IQ308" s="6"/>
      <c r="IR308" s="6"/>
      <c r="IS308" s="6"/>
    </row>
    <row r="309" spans="1:9" ht="22.5" customHeight="1">
      <c r="A309" s="52" t="s">
        <v>46</v>
      </c>
      <c r="B309" s="53">
        <v>8</v>
      </c>
      <c r="C309" s="53"/>
      <c r="D309" s="51"/>
      <c r="E309" s="54"/>
      <c r="F309" s="54"/>
      <c r="G309" s="54"/>
      <c r="H309" s="55"/>
      <c r="I309" s="99">
        <f>I310+I339+0.01</f>
        <v>79008.73</v>
      </c>
    </row>
    <row r="310" spans="1:9" ht="15">
      <c r="A310" s="22" t="s">
        <v>57</v>
      </c>
      <c r="B310" s="23">
        <v>8</v>
      </c>
      <c r="C310" s="23">
        <v>1</v>
      </c>
      <c r="D310" s="24"/>
      <c r="E310" s="25"/>
      <c r="F310" s="25"/>
      <c r="G310" s="25"/>
      <c r="H310" s="26"/>
      <c r="I310" s="102">
        <f>I311+I333+I316+I337</f>
        <v>73876.61</v>
      </c>
    </row>
    <row r="311" spans="1:9" s="69" customFormat="1" ht="30.75">
      <c r="A311" s="39" t="s">
        <v>239</v>
      </c>
      <c r="B311" s="40" t="s">
        <v>20</v>
      </c>
      <c r="C311" s="40" t="s">
        <v>6</v>
      </c>
      <c r="D311" s="41" t="s">
        <v>55</v>
      </c>
      <c r="E311" s="41" t="s">
        <v>90</v>
      </c>
      <c r="F311" s="41" t="s">
        <v>91</v>
      </c>
      <c r="G311" s="41" t="s">
        <v>93</v>
      </c>
      <c r="H311" s="40"/>
      <c r="I311" s="96">
        <f>I312</f>
        <v>496</v>
      </c>
    </row>
    <row r="312" spans="1:9" s="6" customFormat="1" ht="78">
      <c r="A312" s="27" t="s">
        <v>212</v>
      </c>
      <c r="B312" s="28" t="s">
        <v>20</v>
      </c>
      <c r="C312" s="28" t="s">
        <v>6</v>
      </c>
      <c r="D312" s="29" t="s">
        <v>55</v>
      </c>
      <c r="E312" s="29" t="s">
        <v>90</v>
      </c>
      <c r="F312" s="29" t="s">
        <v>6</v>
      </c>
      <c r="G312" s="29" t="s">
        <v>93</v>
      </c>
      <c r="H312" s="28"/>
      <c r="I312" s="95">
        <f>I313</f>
        <v>496</v>
      </c>
    </row>
    <row r="313" spans="1:9" s="6" customFormat="1" ht="15">
      <c r="A313" s="27" t="s">
        <v>163</v>
      </c>
      <c r="B313" s="28" t="s">
        <v>20</v>
      </c>
      <c r="C313" s="28" t="s">
        <v>6</v>
      </c>
      <c r="D313" s="29" t="s">
        <v>55</v>
      </c>
      <c r="E313" s="29" t="s">
        <v>293</v>
      </c>
      <c r="F313" s="29" t="s">
        <v>6</v>
      </c>
      <c r="G313" s="29" t="s">
        <v>131</v>
      </c>
      <c r="H313" s="28"/>
      <c r="I313" s="95">
        <f>I314+I315</f>
        <v>496</v>
      </c>
    </row>
    <row r="314" spans="1:9" s="6" customFormat="1" ht="30.75">
      <c r="A314" s="27" t="s">
        <v>64</v>
      </c>
      <c r="B314" s="28" t="s">
        <v>20</v>
      </c>
      <c r="C314" s="28" t="s">
        <v>6</v>
      </c>
      <c r="D314" s="29" t="s">
        <v>55</v>
      </c>
      <c r="E314" s="29" t="s">
        <v>90</v>
      </c>
      <c r="F314" s="29" t="s">
        <v>6</v>
      </c>
      <c r="G314" s="29" t="s">
        <v>131</v>
      </c>
      <c r="H314" s="28">
        <v>200</v>
      </c>
      <c r="I314" s="95">
        <v>400</v>
      </c>
    </row>
    <row r="315" spans="1:9" s="6" customFormat="1" ht="30.75">
      <c r="A315" s="27" t="s">
        <v>67</v>
      </c>
      <c r="B315" s="28" t="s">
        <v>20</v>
      </c>
      <c r="C315" s="28" t="s">
        <v>6</v>
      </c>
      <c r="D315" s="29" t="s">
        <v>55</v>
      </c>
      <c r="E315" s="29" t="s">
        <v>90</v>
      </c>
      <c r="F315" s="29" t="s">
        <v>6</v>
      </c>
      <c r="G315" s="29" t="s">
        <v>131</v>
      </c>
      <c r="H315" s="28">
        <v>600</v>
      </c>
      <c r="I315" s="95">
        <v>96</v>
      </c>
    </row>
    <row r="316" spans="1:253" ht="30.75">
      <c r="A316" s="27" t="s">
        <v>240</v>
      </c>
      <c r="B316" s="40" t="s">
        <v>20</v>
      </c>
      <c r="C316" s="40" t="s">
        <v>6</v>
      </c>
      <c r="D316" s="41" t="s">
        <v>20</v>
      </c>
      <c r="E316" s="41" t="s">
        <v>90</v>
      </c>
      <c r="F316" s="41" t="s">
        <v>91</v>
      </c>
      <c r="G316" s="41" t="s">
        <v>93</v>
      </c>
      <c r="H316" s="40"/>
      <c r="I316" s="96">
        <f>I317+I322+I327+I331</f>
        <v>64249.77</v>
      </c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  <c r="IR316" s="6"/>
      <c r="IS316" s="6"/>
    </row>
    <row r="317" spans="1:253" ht="15">
      <c r="A317" s="27" t="s">
        <v>120</v>
      </c>
      <c r="B317" s="28" t="s">
        <v>20</v>
      </c>
      <c r="C317" s="28" t="s">
        <v>6</v>
      </c>
      <c r="D317" s="29" t="s">
        <v>20</v>
      </c>
      <c r="E317" s="29" t="s">
        <v>121</v>
      </c>
      <c r="F317" s="29" t="s">
        <v>6</v>
      </c>
      <c r="G317" s="29" t="s">
        <v>93</v>
      </c>
      <c r="H317" s="28"/>
      <c r="I317" s="95">
        <f>I318+I320</f>
        <v>16379.89</v>
      </c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6"/>
      <c r="IQ317" s="6"/>
      <c r="IR317" s="6"/>
      <c r="IS317" s="6"/>
    </row>
    <row r="318" spans="1:253" ht="30.75">
      <c r="A318" s="27" t="s">
        <v>198</v>
      </c>
      <c r="B318" s="28" t="s">
        <v>20</v>
      </c>
      <c r="C318" s="28" t="s">
        <v>6</v>
      </c>
      <c r="D318" s="29" t="s">
        <v>20</v>
      </c>
      <c r="E318" s="29" t="s">
        <v>121</v>
      </c>
      <c r="F318" s="29" t="s">
        <v>6</v>
      </c>
      <c r="G318" s="29" t="s">
        <v>123</v>
      </c>
      <c r="H318" s="28"/>
      <c r="I318" s="95">
        <v>43</v>
      </c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  <c r="IM318" s="6"/>
      <c r="IN318" s="6"/>
      <c r="IO318" s="6"/>
      <c r="IP318" s="6"/>
      <c r="IQ318" s="6"/>
      <c r="IR318" s="6"/>
      <c r="IS318" s="6"/>
    </row>
    <row r="319" spans="1:253" ht="30.75">
      <c r="A319" s="27" t="s">
        <v>67</v>
      </c>
      <c r="B319" s="28" t="s">
        <v>20</v>
      </c>
      <c r="C319" s="28" t="s">
        <v>6</v>
      </c>
      <c r="D319" s="29" t="s">
        <v>20</v>
      </c>
      <c r="E319" s="29" t="s">
        <v>121</v>
      </c>
      <c r="F319" s="29" t="s">
        <v>6</v>
      </c>
      <c r="G319" s="29" t="s">
        <v>123</v>
      </c>
      <c r="H319" s="28">
        <v>600</v>
      </c>
      <c r="I319" s="95">
        <v>43</v>
      </c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  <c r="II319" s="6"/>
      <c r="IJ319" s="6"/>
      <c r="IK319" s="6"/>
      <c r="IL319" s="6"/>
      <c r="IM319" s="6"/>
      <c r="IN319" s="6"/>
      <c r="IO319" s="6"/>
      <c r="IP319" s="6"/>
      <c r="IQ319" s="6"/>
      <c r="IR319" s="6"/>
      <c r="IS319" s="6"/>
    </row>
    <row r="320" spans="1:253" ht="15">
      <c r="A320" s="27" t="s">
        <v>124</v>
      </c>
      <c r="B320" s="74" t="s">
        <v>20</v>
      </c>
      <c r="C320" s="74" t="s">
        <v>6</v>
      </c>
      <c r="D320" s="74" t="s">
        <v>20</v>
      </c>
      <c r="E320" s="74" t="s">
        <v>121</v>
      </c>
      <c r="F320" s="74" t="s">
        <v>6</v>
      </c>
      <c r="G320" s="74" t="s">
        <v>125</v>
      </c>
      <c r="H320" s="74"/>
      <c r="I320" s="95">
        <f>I321</f>
        <v>16336.89</v>
      </c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/>
      <c r="IE320" s="6"/>
      <c r="IF320" s="6"/>
      <c r="IG320" s="6"/>
      <c r="IH320" s="6"/>
      <c r="II320" s="6"/>
      <c r="IJ320" s="6"/>
      <c r="IK320" s="6"/>
      <c r="IL320" s="6"/>
      <c r="IM320" s="6"/>
      <c r="IN320" s="6"/>
      <c r="IO320" s="6"/>
      <c r="IP320" s="6"/>
      <c r="IQ320" s="6"/>
      <c r="IR320" s="6"/>
      <c r="IS320" s="6"/>
    </row>
    <row r="321" spans="1:9" ht="31.5" customHeight="1">
      <c r="A321" s="27" t="s">
        <v>67</v>
      </c>
      <c r="B321" s="74" t="s">
        <v>20</v>
      </c>
      <c r="C321" s="74" t="s">
        <v>6</v>
      </c>
      <c r="D321" s="74" t="s">
        <v>20</v>
      </c>
      <c r="E321" s="74" t="s">
        <v>121</v>
      </c>
      <c r="F321" s="74" t="s">
        <v>6</v>
      </c>
      <c r="G321" s="74" t="s">
        <v>125</v>
      </c>
      <c r="H321" s="28">
        <v>600</v>
      </c>
      <c r="I321" s="95">
        <v>16336.89</v>
      </c>
    </row>
    <row r="322" spans="1:253" ht="30.75">
      <c r="A322" s="27" t="s">
        <v>126</v>
      </c>
      <c r="B322" s="28" t="s">
        <v>20</v>
      </c>
      <c r="C322" s="28" t="s">
        <v>6</v>
      </c>
      <c r="D322" s="29" t="s">
        <v>20</v>
      </c>
      <c r="E322" s="29" t="s">
        <v>122</v>
      </c>
      <c r="F322" s="29" t="s">
        <v>6</v>
      </c>
      <c r="G322" s="29" t="s">
        <v>127</v>
      </c>
      <c r="H322" s="28"/>
      <c r="I322" s="95">
        <f>I323+I324+I325+I326</f>
        <v>45409.99999999999</v>
      </c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  <c r="II322" s="6"/>
      <c r="IJ322" s="6"/>
      <c r="IK322" s="6"/>
      <c r="IL322" s="6"/>
      <c r="IM322" s="6"/>
      <c r="IN322" s="6"/>
      <c r="IO322" s="6"/>
      <c r="IP322" s="6"/>
      <c r="IQ322" s="6"/>
      <c r="IR322" s="6"/>
      <c r="IS322" s="6"/>
    </row>
    <row r="323" spans="1:253" ht="63.75" customHeight="1">
      <c r="A323" s="27" t="s">
        <v>63</v>
      </c>
      <c r="B323" s="28" t="s">
        <v>20</v>
      </c>
      <c r="C323" s="28" t="s">
        <v>6</v>
      </c>
      <c r="D323" s="29" t="s">
        <v>20</v>
      </c>
      <c r="E323" s="29" t="s">
        <v>122</v>
      </c>
      <c r="F323" s="29" t="s">
        <v>6</v>
      </c>
      <c r="G323" s="29" t="s">
        <v>127</v>
      </c>
      <c r="H323" s="28">
        <v>100</v>
      </c>
      <c r="I323" s="95">
        <f>1404+54+424</f>
        <v>1882</v>
      </c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  <c r="II323" s="6"/>
      <c r="IJ323" s="6"/>
      <c r="IK323" s="6"/>
      <c r="IL323" s="6"/>
      <c r="IM323" s="6"/>
      <c r="IN323" s="6"/>
      <c r="IO323" s="6"/>
      <c r="IP323" s="6"/>
      <c r="IQ323" s="6"/>
      <c r="IR323" s="6"/>
      <c r="IS323" s="6"/>
    </row>
    <row r="324" spans="1:253" ht="34.5" customHeight="1">
      <c r="A324" s="27" t="s">
        <v>64</v>
      </c>
      <c r="B324" s="28" t="s">
        <v>20</v>
      </c>
      <c r="C324" s="28" t="s">
        <v>6</v>
      </c>
      <c r="D324" s="29" t="s">
        <v>20</v>
      </c>
      <c r="E324" s="29" t="s">
        <v>122</v>
      </c>
      <c r="F324" s="29" t="s">
        <v>6</v>
      </c>
      <c r="G324" s="29" t="s">
        <v>127</v>
      </c>
      <c r="H324" s="28">
        <v>200</v>
      </c>
      <c r="I324" s="95">
        <f>1360.3+271.9</f>
        <v>1632.1999999999998</v>
      </c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  <c r="II324" s="6"/>
      <c r="IJ324" s="6"/>
      <c r="IK324" s="6"/>
      <c r="IL324" s="6"/>
      <c r="IM324" s="6"/>
      <c r="IN324" s="6"/>
      <c r="IO324" s="6"/>
      <c r="IP324" s="6"/>
      <c r="IQ324" s="6"/>
      <c r="IR324" s="6"/>
      <c r="IS324" s="6"/>
    </row>
    <row r="325" spans="1:253" ht="30.75">
      <c r="A325" s="27" t="s">
        <v>67</v>
      </c>
      <c r="B325" s="28" t="s">
        <v>20</v>
      </c>
      <c r="C325" s="28" t="s">
        <v>6</v>
      </c>
      <c r="D325" s="29" t="s">
        <v>20</v>
      </c>
      <c r="E325" s="29" t="s">
        <v>122</v>
      </c>
      <c r="F325" s="29" t="s">
        <v>6</v>
      </c>
      <c r="G325" s="29" t="s">
        <v>127</v>
      </c>
      <c r="H325" s="28">
        <v>600</v>
      </c>
      <c r="I325" s="95">
        <f>38944.7+972+1000+571.7+395</f>
        <v>41883.399999999994</v>
      </c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  <c r="II325" s="6"/>
      <c r="IJ325" s="6"/>
      <c r="IK325" s="6"/>
      <c r="IL325" s="6"/>
      <c r="IM325" s="6"/>
      <c r="IN325" s="6"/>
      <c r="IO325" s="6"/>
      <c r="IP325" s="6"/>
      <c r="IQ325" s="6"/>
      <c r="IR325" s="6"/>
      <c r="IS325" s="6"/>
    </row>
    <row r="326" spans="1:253" ht="15">
      <c r="A326" s="27" t="s">
        <v>66</v>
      </c>
      <c r="B326" s="28" t="s">
        <v>20</v>
      </c>
      <c r="C326" s="28" t="s">
        <v>6</v>
      </c>
      <c r="D326" s="29" t="s">
        <v>20</v>
      </c>
      <c r="E326" s="29" t="s">
        <v>122</v>
      </c>
      <c r="F326" s="29" t="s">
        <v>6</v>
      </c>
      <c r="G326" s="29" t="s">
        <v>127</v>
      </c>
      <c r="H326" s="28">
        <v>800</v>
      </c>
      <c r="I326" s="95">
        <f>5.4+7</f>
        <v>12.4</v>
      </c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  <c r="HI326" s="6"/>
      <c r="HJ326" s="6"/>
      <c r="HK326" s="6"/>
      <c r="HL326" s="6"/>
      <c r="HM326" s="6"/>
      <c r="HN326" s="6"/>
      <c r="HO326" s="6"/>
      <c r="HP326" s="6"/>
      <c r="HQ326" s="6"/>
      <c r="HR326" s="6"/>
      <c r="HS326" s="6"/>
      <c r="HT326" s="6"/>
      <c r="HU326" s="6"/>
      <c r="HV326" s="6"/>
      <c r="HW326" s="6"/>
      <c r="HX326" s="6"/>
      <c r="HY326" s="6"/>
      <c r="HZ326" s="6"/>
      <c r="IA326" s="6"/>
      <c r="IB326" s="6"/>
      <c r="IC326" s="6"/>
      <c r="ID326" s="6"/>
      <c r="IE326" s="6"/>
      <c r="IF326" s="6"/>
      <c r="IG326" s="6"/>
      <c r="IH326" s="6"/>
      <c r="II326" s="6"/>
      <c r="IJ326" s="6"/>
      <c r="IK326" s="6"/>
      <c r="IL326" s="6"/>
      <c r="IM326" s="6"/>
      <c r="IN326" s="6"/>
      <c r="IO326" s="6"/>
      <c r="IP326" s="6"/>
      <c r="IQ326" s="6"/>
      <c r="IR326" s="6"/>
      <c r="IS326" s="6"/>
    </row>
    <row r="327" spans="1:253" ht="15">
      <c r="A327" s="27" t="s">
        <v>129</v>
      </c>
      <c r="B327" s="28" t="s">
        <v>20</v>
      </c>
      <c r="C327" s="28" t="s">
        <v>6</v>
      </c>
      <c r="D327" s="29" t="s">
        <v>20</v>
      </c>
      <c r="E327" s="29" t="s">
        <v>130</v>
      </c>
      <c r="F327" s="29" t="s">
        <v>6</v>
      </c>
      <c r="G327" s="29" t="s">
        <v>131</v>
      </c>
      <c r="H327" s="28"/>
      <c r="I327" s="95">
        <f>I328+I329+I330</f>
        <v>2318.37</v>
      </c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  <c r="II327" s="6"/>
      <c r="IJ327" s="6"/>
      <c r="IK327" s="6"/>
      <c r="IL327" s="6"/>
      <c r="IM327" s="6"/>
      <c r="IN327" s="6"/>
      <c r="IO327" s="6"/>
      <c r="IP327" s="6"/>
      <c r="IQ327" s="6"/>
      <c r="IR327" s="6"/>
      <c r="IS327" s="6"/>
    </row>
    <row r="328" spans="1:253" ht="62.25">
      <c r="A328" s="27" t="s">
        <v>63</v>
      </c>
      <c r="B328" s="28" t="s">
        <v>20</v>
      </c>
      <c r="C328" s="28" t="s">
        <v>6</v>
      </c>
      <c r="D328" s="29" t="s">
        <v>20</v>
      </c>
      <c r="E328" s="29" t="s">
        <v>130</v>
      </c>
      <c r="F328" s="29" t="s">
        <v>6</v>
      </c>
      <c r="G328" s="29" t="s">
        <v>131</v>
      </c>
      <c r="H328" s="28">
        <v>100</v>
      </c>
      <c r="I328" s="95">
        <v>78.37</v>
      </c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  <c r="HL328" s="6"/>
      <c r="HM328" s="6"/>
      <c r="HN328" s="6"/>
      <c r="HO328" s="6"/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  <c r="ID328" s="6"/>
      <c r="IE328" s="6"/>
      <c r="IF328" s="6"/>
      <c r="IG328" s="6"/>
      <c r="IH328" s="6"/>
      <c r="II328" s="6"/>
      <c r="IJ328" s="6"/>
      <c r="IK328" s="6"/>
      <c r="IL328" s="6"/>
      <c r="IM328" s="6"/>
      <c r="IN328" s="6"/>
      <c r="IO328" s="6"/>
      <c r="IP328" s="6"/>
      <c r="IQ328" s="6"/>
      <c r="IR328" s="6"/>
      <c r="IS328" s="6"/>
    </row>
    <row r="329" spans="1:253" ht="30.75">
      <c r="A329" s="27" t="s">
        <v>64</v>
      </c>
      <c r="B329" s="28" t="s">
        <v>20</v>
      </c>
      <c r="C329" s="28" t="s">
        <v>6</v>
      </c>
      <c r="D329" s="29" t="s">
        <v>20</v>
      </c>
      <c r="E329" s="29" t="s">
        <v>130</v>
      </c>
      <c r="F329" s="29" t="s">
        <v>6</v>
      </c>
      <c r="G329" s="29" t="s">
        <v>131</v>
      </c>
      <c r="H329" s="28">
        <v>200</v>
      </c>
      <c r="I329" s="95">
        <f>1613.95+500</f>
        <v>2113.95</v>
      </c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  <c r="HF329" s="6"/>
      <c r="HG329" s="6"/>
      <c r="HH329" s="6"/>
      <c r="HI329" s="6"/>
      <c r="HJ329" s="6"/>
      <c r="HK329" s="6"/>
      <c r="HL329" s="6"/>
      <c r="HM329" s="6"/>
      <c r="HN329" s="6"/>
      <c r="HO329" s="6"/>
      <c r="HP329" s="6"/>
      <c r="HQ329" s="6"/>
      <c r="HR329" s="6"/>
      <c r="HS329" s="6"/>
      <c r="HT329" s="6"/>
      <c r="HU329" s="6"/>
      <c r="HV329" s="6"/>
      <c r="HW329" s="6"/>
      <c r="HX329" s="6"/>
      <c r="HY329" s="6"/>
      <c r="HZ329" s="6"/>
      <c r="IA329" s="6"/>
      <c r="IB329" s="6"/>
      <c r="IC329" s="6"/>
      <c r="ID329" s="6"/>
      <c r="IE329" s="6"/>
      <c r="IF329" s="6"/>
      <c r="IG329" s="6"/>
      <c r="IH329" s="6"/>
      <c r="II329" s="6"/>
      <c r="IJ329" s="6"/>
      <c r="IK329" s="6"/>
      <c r="IL329" s="6"/>
      <c r="IM329" s="6"/>
      <c r="IN329" s="6"/>
      <c r="IO329" s="6"/>
      <c r="IP329" s="6"/>
      <c r="IQ329" s="6"/>
      <c r="IR329" s="6"/>
      <c r="IS329" s="6"/>
    </row>
    <row r="330" spans="1:9" s="6" customFormat="1" ht="30.75">
      <c r="A330" s="27" t="s">
        <v>67</v>
      </c>
      <c r="B330" s="28" t="s">
        <v>20</v>
      </c>
      <c r="C330" s="28" t="s">
        <v>6</v>
      </c>
      <c r="D330" s="29" t="s">
        <v>20</v>
      </c>
      <c r="E330" s="29" t="s">
        <v>130</v>
      </c>
      <c r="F330" s="29" t="s">
        <v>6</v>
      </c>
      <c r="G330" s="29" t="s">
        <v>131</v>
      </c>
      <c r="H330" s="28">
        <v>600</v>
      </c>
      <c r="I330" s="95">
        <v>126.05</v>
      </c>
    </row>
    <row r="331" spans="1:253" ht="15">
      <c r="A331" s="34" t="s">
        <v>286</v>
      </c>
      <c r="B331" s="28" t="s">
        <v>20</v>
      </c>
      <c r="C331" s="28" t="s">
        <v>6</v>
      </c>
      <c r="D331" s="29" t="s">
        <v>20</v>
      </c>
      <c r="E331" s="29" t="s">
        <v>284</v>
      </c>
      <c r="F331" s="29" t="s">
        <v>6</v>
      </c>
      <c r="G331" s="29" t="s">
        <v>285</v>
      </c>
      <c r="H331" s="28"/>
      <c r="I331" s="95">
        <f>I332</f>
        <v>141.51</v>
      </c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  <c r="HG331" s="6"/>
      <c r="HH331" s="6"/>
      <c r="HI331" s="6"/>
      <c r="HJ331" s="6"/>
      <c r="HK331" s="6"/>
      <c r="HL331" s="6"/>
      <c r="HM331" s="6"/>
      <c r="HN331" s="6"/>
      <c r="HO331" s="6"/>
      <c r="HP331" s="6"/>
      <c r="HQ331" s="6"/>
      <c r="HR331" s="6"/>
      <c r="HS331" s="6"/>
      <c r="HT331" s="6"/>
      <c r="HU331" s="6"/>
      <c r="HV331" s="6"/>
      <c r="HW331" s="6"/>
      <c r="HX331" s="6"/>
      <c r="HY331" s="6"/>
      <c r="HZ331" s="6"/>
      <c r="IA331" s="6"/>
      <c r="IB331" s="6"/>
      <c r="IC331" s="6"/>
      <c r="ID331" s="6"/>
      <c r="IE331" s="6"/>
      <c r="IF331" s="6"/>
      <c r="IG331" s="6"/>
      <c r="IH331" s="6"/>
      <c r="II331" s="6"/>
      <c r="IJ331" s="6"/>
      <c r="IK331" s="6"/>
      <c r="IL331" s="6"/>
      <c r="IM331" s="6"/>
      <c r="IN331" s="6"/>
      <c r="IO331" s="6"/>
      <c r="IP331" s="6"/>
      <c r="IQ331" s="6"/>
      <c r="IR331" s="6"/>
      <c r="IS331" s="6"/>
    </row>
    <row r="332" spans="1:253" ht="30.75">
      <c r="A332" s="27" t="s">
        <v>67</v>
      </c>
      <c r="B332" s="28" t="s">
        <v>20</v>
      </c>
      <c r="C332" s="28" t="s">
        <v>6</v>
      </c>
      <c r="D332" s="29" t="s">
        <v>20</v>
      </c>
      <c r="E332" s="29" t="s">
        <v>284</v>
      </c>
      <c r="F332" s="29" t="s">
        <v>6</v>
      </c>
      <c r="G332" s="29" t="s">
        <v>285</v>
      </c>
      <c r="H332" s="28">
        <v>600</v>
      </c>
      <c r="I332" s="95">
        <v>141.51</v>
      </c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  <c r="HG332" s="6"/>
      <c r="HH332" s="6"/>
      <c r="HI332" s="6"/>
      <c r="HJ332" s="6"/>
      <c r="HK332" s="6"/>
      <c r="HL332" s="6"/>
      <c r="HM332" s="6"/>
      <c r="HN332" s="6"/>
      <c r="HO332" s="6"/>
      <c r="HP332" s="6"/>
      <c r="HQ332" s="6"/>
      <c r="HR332" s="6"/>
      <c r="HS332" s="6"/>
      <c r="HT332" s="6"/>
      <c r="HU332" s="6"/>
      <c r="HV332" s="6"/>
      <c r="HW332" s="6"/>
      <c r="HX332" s="6"/>
      <c r="HY332" s="6"/>
      <c r="HZ332" s="6"/>
      <c r="IA332" s="6"/>
      <c r="IB332" s="6"/>
      <c r="IC332" s="6"/>
      <c r="ID332" s="6"/>
      <c r="IE332" s="6"/>
      <c r="IF332" s="6"/>
      <c r="IG332" s="6"/>
      <c r="IH332" s="6"/>
      <c r="II332" s="6"/>
      <c r="IJ332" s="6"/>
      <c r="IK332" s="6"/>
      <c r="IL332" s="6"/>
      <c r="IM332" s="6"/>
      <c r="IN332" s="6"/>
      <c r="IO332" s="6"/>
      <c r="IP332" s="6"/>
      <c r="IQ332" s="6"/>
      <c r="IR332" s="6"/>
      <c r="IS332" s="6"/>
    </row>
    <row r="333" spans="1:9" s="69" customFormat="1" ht="30.75">
      <c r="A333" s="39" t="s">
        <v>235</v>
      </c>
      <c r="B333" s="40" t="s">
        <v>20</v>
      </c>
      <c r="C333" s="40" t="s">
        <v>6</v>
      </c>
      <c r="D333" s="41" t="s">
        <v>213</v>
      </c>
      <c r="E333" s="41" t="s">
        <v>90</v>
      </c>
      <c r="F333" s="41" t="s">
        <v>91</v>
      </c>
      <c r="G333" s="41" t="s">
        <v>93</v>
      </c>
      <c r="H333" s="40"/>
      <c r="I333" s="96">
        <f>I336</f>
        <v>192</v>
      </c>
    </row>
    <row r="334" spans="1:9" s="6" customFormat="1" ht="46.5">
      <c r="A334" s="27" t="s">
        <v>214</v>
      </c>
      <c r="B334" s="28" t="s">
        <v>20</v>
      </c>
      <c r="C334" s="28" t="s">
        <v>6</v>
      </c>
      <c r="D334" s="29" t="s">
        <v>213</v>
      </c>
      <c r="E334" s="29" t="s">
        <v>90</v>
      </c>
      <c r="F334" s="29" t="s">
        <v>6</v>
      </c>
      <c r="G334" s="29" t="s">
        <v>131</v>
      </c>
      <c r="H334" s="28"/>
      <c r="I334" s="95">
        <f>I336</f>
        <v>192</v>
      </c>
    </row>
    <row r="335" spans="1:9" s="6" customFormat="1" ht="15">
      <c r="A335" s="27" t="s">
        <v>163</v>
      </c>
      <c r="B335" s="28" t="s">
        <v>20</v>
      </c>
      <c r="C335" s="28" t="s">
        <v>6</v>
      </c>
      <c r="D335" s="29" t="s">
        <v>213</v>
      </c>
      <c r="E335" s="29" t="s">
        <v>90</v>
      </c>
      <c r="F335" s="29" t="s">
        <v>6</v>
      </c>
      <c r="G335" s="29" t="s">
        <v>131</v>
      </c>
      <c r="H335" s="28"/>
      <c r="I335" s="95">
        <f>I336</f>
        <v>192</v>
      </c>
    </row>
    <row r="336" spans="1:9" s="6" customFormat="1" ht="30.75">
      <c r="A336" s="27" t="s">
        <v>67</v>
      </c>
      <c r="B336" s="28" t="s">
        <v>20</v>
      </c>
      <c r="C336" s="28" t="s">
        <v>6</v>
      </c>
      <c r="D336" s="29" t="s">
        <v>213</v>
      </c>
      <c r="E336" s="29" t="s">
        <v>90</v>
      </c>
      <c r="F336" s="29" t="s">
        <v>6</v>
      </c>
      <c r="G336" s="29" t="s">
        <v>131</v>
      </c>
      <c r="H336" s="28">
        <v>600</v>
      </c>
      <c r="I336" s="95">
        <f>150+42</f>
        <v>192</v>
      </c>
    </row>
    <row r="337" spans="1:9" s="6" customFormat="1" ht="15">
      <c r="A337" s="34" t="s">
        <v>258</v>
      </c>
      <c r="B337" s="28" t="s">
        <v>20</v>
      </c>
      <c r="C337" s="28" t="s">
        <v>6</v>
      </c>
      <c r="D337" s="29" t="s">
        <v>89</v>
      </c>
      <c r="E337" s="29" t="s">
        <v>90</v>
      </c>
      <c r="F337" s="29" t="s">
        <v>91</v>
      </c>
      <c r="G337" s="29" t="s">
        <v>256</v>
      </c>
      <c r="H337" s="29"/>
      <c r="I337" s="95">
        <f>I338</f>
        <v>8938.84</v>
      </c>
    </row>
    <row r="338" spans="1:9" s="6" customFormat="1" ht="30.75">
      <c r="A338" s="34" t="s">
        <v>311</v>
      </c>
      <c r="B338" s="28" t="s">
        <v>20</v>
      </c>
      <c r="C338" s="28" t="s">
        <v>6</v>
      </c>
      <c r="D338" s="29" t="s">
        <v>89</v>
      </c>
      <c r="E338" s="29" t="s">
        <v>90</v>
      </c>
      <c r="F338" s="29" t="s">
        <v>91</v>
      </c>
      <c r="G338" s="29" t="s">
        <v>256</v>
      </c>
      <c r="H338" s="29" t="s">
        <v>310</v>
      </c>
      <c r="I338" s="95">
        <v>8938.84</v>
      </c>
    </row>
    <row r="339" spans="1:253" ht="15">
      <c r="A339" s="27" t="s">
        <v>132</v>
      </c>
      <c r="B339" s="28" t="s">
        <v>20</v>
      </c>
      <c r="C339" s="28" t="s">
        <v>7</v>
      </c>
      <c r="D339" s="29"/>
      <c r="E339" s="29"/>
      <c r="F339" s="29"/>
      <c r="G339" s="29"/>
      <c r="H339" s="47"/>
      <c r="I339" s="95">
        <f>I343</f>
        <v>5132.11</v>
      </c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6"/>
      <c r="HF339" s="6"/>
      <c r="HG339" s="6"/>
      <c r="HH339" s="6"/>
      <c r="HI339" s="6"/>
      <c r="HJ339" s="6"/>
      <c r="HK339" s="6"/>
      <c r="HL339" s="6"/>
      <c r="HM339" s="6"/>
      <c r="HN339" s="6"/>
      <c r="HO339" s="6"/>
      <c r="HP339" s="6"/>
      <c r="HQ339" s="6"/>
      <c r="HR339" s="6"/>
      <c r="HS339" s="6"/>
      <c r="HT339" s="6"/>
      <c r="HU339" s="6"/>
      <c r="HV339" s="6"/>
      <c r="HW339" s="6"/>
      <c r="HX339" s="6"/>
      <c r="HY339" s="6"/>
      <c r="HZ339" s="6"/>
      <c r="IA339" s="6"/>
      <c r="IB339" s="6"/>
      <c r="IC339" s="6"/>
      <c r="ID339" s="6"/>
      <c r="IE339" s="6"/>
      <c r="IF339" s="6"/>
      <c r="IG339" s="6"/>
      <c r="IH339" s="6"/>
      <c r="II339" s="6"/>
      <c r="IJ339" s="6"/>
      <c r="IK339" s="6"/>
      <c r="IL339" s="6"/>
      <c r="IM339" s="6"/>
      <c r="IN339" s="6"/>
      <c r="IO339" s="6"/>
      <c r="IP339" s="6"/>
      <c r="IQ339" s="6"/>
      <c r="IR339" s="6"/>
      <c r="IS339" s="6"/>
    </row>
    <row r="340" spans="1:253" ht="30.75">
      <c r="A340" s="27" t="s">
        <v>240</v>
      </c>
      <c r="B340" s="40" t="s">
        <v>20</v>
      </c>
      <c r="C340" s="28" t="s">
        <v>7</v>
      </c>
      <c r="D340" s="41" t="s">
        <v>20</v>
      </c>
      <c r="E340" s="41" t="s">
        <v>90</v>
      </c>
      <c r="F340" s="41" t="s">
        <v>91</v>
      </c>
      <c r="G340" s="41" t="s">
        <v>93</v>
      </c>
      <c r="H340" s="47"/>
      <c r="I340" s="95">
        <f>I343</f>
        <v>5132.11</v>
      </c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  <c r="HF340" s="6"/>
      <c r="HG340" s="6"/>
      <c r="HH340" s="6"/>
      <c r="HI340" s="6"/>
      <c r="HJ340" s="6"/>
      <c r="HK340" s="6"/>
      <c r="HL340" s="6"/>
      <c r="HM340" s="6"/>
      <c r="HN340" s="6"/>
      <c r="HO340" s="6"/>
      <c r="HP340" s="6"/>
      <c r="HQ340" s="6"/>
      <c r="HR340" s="6"/>
      <c r="HS340" s="6"/>
      <c r="HT340" s="6"/>
      <c r="HU340" s="6"/>
      <c r="HV340" s="6"/>
      <c r="HW340" s="6"/>
      <c r="HX340" s="6"/>
      <c r="HY340" s="6"/>
      <c r="HZ340" s="6"/>
      <c r="IA340" s="6"/>
      <c r="IB340" s="6"/>
      <c r="IC340" s="6"/>
      <c r="ID340" s="6"/>
      <c r="IE340" s="6"/>
      <c r="IF340" s="6"/>
      <c r="IG340" s="6"/>
      <c r="IH340" s="6"/>
      <c r="II340" s="6"/>
      <c r="IJ340" s="6"/>
      <c r="IK340" s="6"/>
      <c r="IL340" s="6"/>
      <c r="IM340" s="6"/>
      <c r="IN340" s="6"/>
      <c r="IO340" s="6"/>
      <c r="IP340" s="6"/>
      <c r="IQ340" s="6"/>
      <c r="IR340" s="6"/>
      <c r="IS340" s="6"/>
    </row>
    <row r="341" spans="1:253" ht="30.75">
      <c r="A341" s="27" t="s">
        <v>133</v>
      </c>
      <c r="B341" s="28" t="s">
        <v>20</v>
      </c>
      <c r="C341" s="28" t="s">
        <v>7</v>
      </c>
      <c r="D341" s="29" t="s">
        <v>20</v>
      </c>
      <c r="E341" s="29" t="s">
        <v>101</v>
      </c>
      <c r="F341" s="29" t="s">
        <v>6</v>
      </c>
      <c r="G341" s="29" t="s">
        <v>93</v>
      </c>
      <c r="H341" s="47"/>
      <c r="I341" s="95">
        <f>I343</f>
        <v>5132.11</v>
      </c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6"/>
      <c r="HF341" s="6"/>
      <c r="HG341" s="6"/>
      <c r="HH341" s="6"/>
      <c r="HI341" s="6"/>
      <c r="HJ341" s="6"/>
      <c r="HK341" s="6"/>
      <c r="HL341" s="6"/>
      <c r="HM341" s="6"/>
      <c r="HN341" s="6"/>
      <c r="HO341" s="6"/>
      <c r="HP341" s="6"/>
      <c r="HQ341" s="6"/>
      <c r="HR341" s="6"/>
      <c r="HS341" s="6"/>
      <c r="HT341" s="6"/>
      <c r="HU341" s="6"/>
      <c r="HV341" s="6"/>
      <c r="HW341" s="6"/>
      <c r="HX341" s="6"/>
      <c r="HY341" s="6"/>
      <c r="HZ341" s="6"/>
      <c r="IA341" s="6"/>
      <c r="IB341" s="6"/>
      <c r="IC341" s="6"/>
      <c r="ID341" s="6"/>
      <c r="IE341" s="6"/>
      <c r="IF341" s="6"/>
      <c r="IG341" s="6"/>
      <c r="IH341" s="6"/>
      <c r="II341" s="6"/>
      <c r="IJ341" s="6"/>
      <c r="IK341" s="6"/>
      <c r="IL341" s="6"/>
      <c r="IM341" s="6"/>
      <c r="IN341" s="6"/>
      <c r="IO341" s="6"/>
      <c r="IP341" s="6"/>
      <c r="IQ341" s="6"/>
      <c r="IR341" s="6"/>
      <c r="IS341" s="6"/>
    </row>
    <row r="342" spans="1:253" ht="15">
      <c r="A342" s="27" t="s">
        <v>128</v>
      </c>
      <c r="B342" s="28" t="s">
        <v>20</v>
      </c>
      <c r="C342" s="28" t="s">
        <v>7</v>
      </c>
      <c r="D342" s="29" t="s">
        <v>20</v>
      </c>
      <c r="E342" s="29" t="s">
        <v>101</v>
      </c>
      <c r="F342" s="29" t="s">
        <v>6</v>
      </c>
      <c r="G342" s="29" t="s">
        <v>125</v>
      </c>
      <c r="H342" s="28"/>
      <c r="I342" s="95">
        <f>I343</f>
        <v>5132.11</v>
      </c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6"/>
      <c r="HF342" s="6"/>
      <c r="HG342" s="6"/>
      <c r="HH342" s="6"/>
      <c r="HI342" s="6"/>
      <c r="HJ342" s="6"/>
      <c r="HK342" s="6"/>
      <c r="HL342" s="6"/>
      <c r="HM342" s="6"/>
      <c r="HN342" s="6"/>
      <c r="HO342" s="6"/>
      <c r="HP342" s="6"/>
      <c r="HQ342" s="6"/>
      <c r="HR342" s="6"/>
      <c r="HS342" s="6"/>
      <c r="HT342" s="6"/>
      <c r="HU342" s="6"/>
      <c r="HV342" s="6"/>
      <c r="HW342" s="6"/>
      <c r="HX342" s="6"/>
      <c r="HY342" s="6"/>
      <c r="HZ342" s="6"/>
      <c r="IA342" s="6"/>
      <c r="IB342" s="6"/>
      <c r="IC342" s="6"/>
      <c r="ID342" s="6"/>
      <c r="IE342" s="6"/>
      <c r="IF342" s="6"/>
      <c r="IG342" s="6"/>
      <c r="IH342" s="6"/>
      <c r="II342" s="6"/>
      <c r="IJ342" s="6"/>
      <c r="IK342" s="6"/>
      <c r="IL342" s="6"/>
      <c r="IM342" s="6"/>
      <c r="IN342" s="6"/>
      <c r="IO342" s="6"/>
      <c r="IP342" s="6"/>
      <c r="IQ342" s="6"/>
      <c r="IR342" s="6"/>
      <c r="IS342" s="6"/>
    </row>
    <row r="343" spans="1:253" ht="30.75">
      <c r="A343" s="27" t="s">
        <v>67</v>
      </c>
      <c r="B343" s="28" t="s">
        <v>20</v>
      </c>
      <c r="C343" s="28" t="s">
        <v>7</v>
      </c>
      <c r="D343" s="29" t="s">
        <v>20</v>
      </c>
      <c r="E343" s="29" t="s">
        <v>101</v>
      </c>
      <c r="F343" s="29" t="s">
        <v>6</v>
      </c>
      <c r="G343" s="29" t="s">
        <v>125</v>
      </c>
      <c r="H343" s="28">
        <v>600</v>
      </c>
      <c r="I343" s="95">
        <v>5132.11</v>
      </c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6"/>
      <c r="HF343" s="6"/>
      <c r="HG343" s="6"/>
      <c r="HH343" s="6"/>
      <c r="HI343" s="6"/>
      <c r="HJ343" s="6"/>
      <c r="HK343" s="6"/>
      <c r="HL343" s="6"/>
      <c r="HM343" s="6"/>
      <c r="HN343" s="6"/>
      <c r="HO343" s="6"/>
      <c r="HP343" s="6"/>
      <c r="HQ343" s="6"/>
      <c r="HR343" s="6"/>
      <c r="HS343" s="6"/>
      <c r="HT343" s="6"/>
      <c r="HU343" s="6"/>
      <c r="HV343" s="6"/>
      <c r="HW343" s="6"/>
      <c r="HX343" s="6"/>
      <c r="HY343" s="6"/>
      <c r="HZ343" s="6"/>
      <c r="IA343" s="6"/>
      <c r="IB343" s="6"/>
      <c r="IC343" s="6"/>
      <c r="ID343" s="6"/>
      <c r="IE343" s="6"/>
      <c r="IF343" s="6"/>
      <c r="IG343" s="6"/>
      <c r="IH343" s="6"/>
      <c r="II343" s="6"/>
      <c r="IJ343" s="6"/>
      <c r="IK343" s="6"/>
      <c r="IL343" s="6"/>
      <c r="IM343" s="6"/>
      <c r="IN343" s="6"/>
      <c r="IO343" s="6"/>
      <c r="IP343" s="6"/>
      <c r="IQ343" s="6"/>
      <c r="IR343" s="6"/>
      <c r="IS343" s="6"/>
    </row>
    <row r="344" spans="1:9" ht="24" customHeight="1">
      <c r="A344" s="75" t="s">
        <v>56</v>
      </c>
      <c r="B344" s="76">
        <v>9</v>
      </c>
      <c r="C344" s="76"/>
      <c r="D344" s="77"/>
      <c r="E344" s="78"/>
      <c r="F344" s="78"/>
      <c r="G344" s="78"/>
      <c r="H344" s="79"/>
      <c r="I344" s="103">
        <f>I345+I348</f>
        <v>2003</v>
      </c>
    </row>
    <row r="345" spans="1:9" s="6" customFormat="1" ht="15">
      <c r="A345" s="27" t="s">
        <v>58</v>
      </c>
      <c r="B345" s="28" t="s">
        <v>22</v>
      </c>
      <c r="C345" s="28" t="s">
        <v>23</v>
      </c>
      <c r="D345" s="28"/>
      <c r="E345" s="28"/>
      <c r="F345" s="28"/>
      <c r="G345" s="28"/>
      <c r="H345" s="28"/>
      <c r="I345" s="95">
        <f>I346</f>
        <v>1205.4</v>
      </c>
    </row>
    <row r="346" spans="1:9" ht="140.25">
      <c r="A346" s="80" t="s">
        <v>83</v>
      </c>
      <c r="B346" s="28" t="s">
        <v>22</v>
      </c>
      <c r="C346" s="28" t="s">
        <v>23</v>
      </c>
      <c r="D346" s="29" t="s">
        <v>6</v>
      </c>
      <c r="E346" s="29" t="s">
        <v>111</v>
      </c>
      <c r="F346" s="29" t="s">
        <v>7</v>
      </c>
      <c r="G346" s="29" t="s">
        <v>112</v>
      </c>
      <c r="H346" s="47"/>
      <c r="I346" s="97">
        <f>I347</f>
        <v>1205.4</v>
      </c>
    </row>
    <row r="347" spans="1:9" ht="30.75">
      <c r="A347" s="27" t="s">
        <v>64</v>
      </c>
      <c r="B347" s="28" t="s">
        <v>22</v>
      </c>
      <c r="C347" s="28" t="s">
        <v>23</v>
      </c>
      <c r="D347" s="29" t="s">
        <v>6</v>
      </c>
      <c r="E347" s="29" t="s">
        <v>111</v>
      </c>
      <c r="F347" s="29" t="s">
        <v>7</v>
      </c>
      <c r="G347" s="29" t="s">
        <v>112</v>
      </c>
      <c r="H347" s="28">
        <v>200</v>
      </c>
      <c r="I347" s="97">
        <v>1205.4</v>
      </c>
    </row>
    <row r="348" spans="1:9" s="6" customFormat="1" ht="24" customHeight="1">
      <c r="A348" s="27" t="s">
        <v>274</v>
      </c>
      <c r="B348" s="28" t="s">
        <v>22</v>
      </c>
      <c r="C348" s="28" t="s">
        <v>22</v>
      </c>
      <c r="D348" s="29"/>
      <c r="E348" s="29"/>
      <c r="F348" s="29"/>
      <c r="G348" s="29"/>
      <c r="H348" s="28"/>
      <c r="I348" s="97">
        <f>I349+I351</f>
        <v>797.6</v>
      </c>
    </row>
    <row r="349" spans="1:9" s="6" customFormat="1" ht="38.25" customHeight="1">
      <c r="A349" s="27" t="s">
        <v>269</v>
      </c>
      <c r="B349" s="28" t="s">
        <v>22</v>
      </c>
      <c r="C349" s="28" t="s">
        <v>22</v>
      </c>
      <c r="D349" s="29" t="s">
        <v>6</v>
      </c>
      <c r="E349" s="29" t="s">
        <v>122</v>
      </c>
      <c r="F349" s="29" t="s">
        <v>55</v>
      </c>
      <c r="G349" s="29" t="s">
        <v>270</v>
      </c>
      <c r="H349" s="28"/>
      <c r="I349" s="97">
        <f>I350</f>
        <v>308.6</v>
      </c>
    </row>
    <row r="350" spans="1:9" s="6" customFormat="1" ht="38.25" customHeight="1">
      <c r="A350" s="27" t="s">
        <v>64</v>
      </c>
      <c r="B350" s="28" t="s">
        <v>22</v>
      </c>
      <c r="C350" s="28" t="s">
        <v>22</v>
      </c>
      <c r="D350" s="29" t="s">
        <v>6</v>
      </c>
      <c r="E350" s="29" t="s">
        <v>122</v>
      </c>
      <c r="F350" s="29" t="s">
        <v>55</v>
      </c>
      <c r="G350" s="29" t="s">
        <v>270</v>
      </c>
      <c r="H350" s="28">
        <v>200</v>
      </c>
      <c r="I350" s="97">
        <v>308.6</v>
      </c>
    </row>
    <row r="351" spans="1:9" s="6" customFormat="1" ht="38.25" customHeight="1">
      <c r="A351" s="34" t="s">
        <v>272</v>
      </c>
      <c r="B351" s="28" t="s">
        <v>22</v>
      </c>
      <c r="C351" s="28" t="s">
        <v>22</v>
      </c>
      <c r="D351" s="29" t="s">
        <v>106</v>
      </c>
      <c r="E351" s="29" t="s">
        <v>90</v>
      </c>
      <c r="F351" s="29" t="s">
        <v>91</v>
      </c>
      <c r="G351" s="29" t="s">
        <v>93</v>
      </c>
      <c r="H351" s="28"/>
      <c r="I351" s="97">
        <f>I354</f>
        <v>489</v>
      </c>
    </row>
    <row r="352" spans="1:9" s="6" customFormat="1" ht="55.5" customHeight="1">
      <c r="A352" s="34" t="s">
        <v>273</v>
      </c>
      <c r="B352" s="28" t="s">
        <v>22</v>
      </c>
      <c r="C352" s="28" t="s">
        <v>22</v>
      </c>
      <c r="D352" s="29" t="s">
        <v>106</v>
      </c>
      <c r="E352" s="29" t="s">
        <v>90</v>
      </c>
      <c r="F352" s="29" t="s">
        <v>6</v>
      </c>
      <c r="G352" s="29" t="s">
        <v>93</v>
      </c>
      <c r="H352" s="28"/>
      <c r="I352" s="97">
        <f>I354</f>
        <v>489</v>
      </c>
    </row>
    <row r="353" spans="1:9" s="6" customFormat="1" ht="21" customHeight="1">
      <c r="A353" s="34" t="s">
        <v>163</v>
      </c>
      <c r="B353" s="28" t="s">
        <v>22</v>
      </c>
      <c r="C353" s="28" t="s">
        <v>22</v>
      </c>
      <c r="D353" s="29" t="s">
        <v>106</v>
      </c>
      <c r="E353" s="29" t="s">
        <v>90</v>
      </c>
      <c r="F353" s="29" t="s">
        <v>6</v>
      </c>
      <c r="G353" s="29" t="s">
        <v>131</v>
      </c>
      <c r="H353" s="28"/>
      <c r="I353" s="97">
        <f>I354</f>
        <v>489</v>
      </c>
    </row>
    <row r="354" spans="1:9" s="6" customFormat="1" ht="38.25" customHeight="1">
      <c r="A354" s="27" t="s">
        <v>64</v>
      </c>
      <c r="B354" s="28" t="s">
        <v>22</v>
      </c>
      <c r="C354" s="28" t="s">
        <v>22</v>
      </c>
      <c r="D354" s="29" t="s">
        <v>106</v>
      </c>
      <c r="E354" s="29" t="s">
        <v>90</v>
      </c>
      <c r="F354" s="29" t="s">
        <v>6</v>
      </c>
      <c r="G354" s="29" t="s">
        <v>131</v>
      </c>
      <c r="H354" s="28">
        <v>200</v>
      </c>
      <c r="I354" s="97">
        <v>489</v>
      </c>
    </row>
    <row r="355" spans="1:9" ht="25.5" customHeight="1">
      <c r="A355" s="52" t="s">
        <v>24</v>
      </c>
      <c r="B355" s="60">
        <v>10</v>
      </c>
      <c r="C355" s="60"/>
      <c r="D355" s="61"/>
      <c r="E355" s="62"/>
      <c r="F355" s="62"/>
      <c r="G355" s="62"/>
      <c r="H355" s="63"/>
      <c r="I355" s="101">
        <f>I356+I359+I371+0.02</f>
        <v>46134.39</v>
      </c>
    </row>
    <row r="356" spans="1:9" ht="15">
      <c r="A356" s="22" t="s">
        <v>34</v>
      </c>
      <c r="B356" s="23">
        <v>10</v>
      </c>
      <c r="C356" s="23">
        <v>1</v>
      </c>
      <c r="D356" s="24"/>
      <c r="E356" s="25"/>
      <c r="F356" s="25"/>
      <c r="G356" s="25"/>
      <c r="H356" s="26"/>
      <c r="I356" s="104">
        <f>I357</f>
        <v>2390.7</v>
      </c>
    </row>
    <row r="357" spans="1:253" s="6" customFormat="1" ht="30.75">
      <c r="A357" s="22" t="s">
        <v>47</v>
      </c>
      <c r="B357" s="23">
        <v>10</v>
      </c>
      <c r="C357" s="23">
        <v>1</v>
      </c>
      <c r="D357" s="30" t="s">
        <v>9</v>
      </c>
      <c r="E357" s="30" t="s">
        <v>95</v>
      </c>
      <c r="F357" s="30" t="s">
        <v>6</v>
      </c>
      <c r="G357" s="30" t="s">
        <v>113</v>
      </c>
      <c r="H357" s="28"/>
      <c r="I357" s="97">
        <f>I358</f>
        <v>2390.7</v>
      </c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  <c r="IS357" s="2"/>
    </row>
    <row r="358" spans="1:253" s="6" customFormat="1" ht="15">
      <c r="A358" s="27" t="s">
        <v>70</v>
      </c>
      <c r="B358" s="23">
        <v>10</v>
      </c>
      <c r="C358" s="23">
        <v>1</v>
      </c>
      <c r="D358" s="30" t="s">
        <v>9</v>
      </c>
      <c r="E358" s="30" t="s">
        <v>95</v>
      </c>
      <c r="F358" s="30" t="s">
        <v>6</v>
      </c>
      <c r="G358" s="30" t="s">
        <v>113</v>
      </c>
      <c r="H358" s="29" t="s">
        <v>71</v>
      </c>
      <c r="I358" s="95">
        <v>2390.7</v>
      </c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</row>
    <row r="359" spans="1:253" s="6" customFormat="1" ht="15">
      <c r="A359" s="22" t="s">
        <v>25</v>
      </c>
      <c r="B359" s="81">
        <v>10</v>
      </c>
      <c r="C359" s="81">
        <v>3</v>
      </c>
      <c r="D359" s="29"/>
      <c r="E359" s="29"/>
      <c r="F359" s="29"/>
      <c r="G359" s="29"/>
      <c r="H359" s="82"/>
      <c r="I359" s="97">
        <f>I360+I362+I365+I369</f>
        <v>12961.77</v>
      </c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</row>
    <row r="360" spans="1:253" s="6" customFormat="1" ht="15">
      <c r="A360" s="22" t="s">
        <v>27</v>
      </c>
      <c r="B360" s="81">
        <v>10</v>
      </c>
      <c r="C360" s="81">
        <v>3</v>
      </c>
      <c r="D360" s="29" t="s">
        <v>9</v>
      </c>
      <c r="E360" s="29" t="s">
        <v>111</v>
      </c>
      <c r="F360" s="29" t="s">
        <v>7</v>
      </c>
      <c r="G360" s="29" t="s">
        <v>114</v>
      </c>
      <c r="H360" s="82"/>
      <c r="I360" s="97">
        <f>I361</f>
        <v>500</v>
      </c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</row>
    <row r="361" spans="1:253" s="6" customFormat="1" ht="15">
      <c r="A361" s="27" t="s">
        <v>70</v>
      </c>
      <c r="B361" s="28" t="s">
        <v>61</v>
      </c>
      <c r="C361" s="28" t="s">
        <v>9</v>
      </c>
      <c r="D361" s="29" t="s">
        <v>9</v>
      </c>
      <c r="E361" s="29" t="s">
        <v>111</v>
      </c>
      <c r="F361" s="29" t="s">
        <v>7</v>
      </c>
      <c r="G361" s="29" t="s">
        <v>114</v>
      </c>
      <c r="H361" s="29" t="s">
        <v>71</v>
      </c>
      <c r="I361" s="95">
        <v>500</v>
      </c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</row>
    <row r="362" spans="1:253" s="6" customFormat="1" ht="15">
      <c r="A362" s="22" t="s">
        <v>26</v>
      </c>
      <c r="B362" s="81">
        <v>10</v>
      </c>
      <c r="C362" s="81">
        <v>3</v>
      </c>
      <c r="D362" s="29" t="s">
        <v>9</v>
      </c>
      <c r="E362" s="29" t="s">
        <v>111</v>
      </c>
      <c r="F362" s="29" t="s">
        <v>6</v>
      </c>
      <c r="G362" s="29" t="s">
        <v>115</v>
      </c>
      <c r="H362" s="82"/>
      <c r="I362" s="97">
        <f>I363+I364</f>
        <v>925.3</v>
      </c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</row>
    <row r="363" spans="1:253" s="6" customFormat="1" ht="30.75">
      <c r="A363" s="27" t="s">
        <v>64</v>
      </c>
      <c r="B363" s="68">
        <v>10</v>
      </c>
      <c r="C363" s="68">
        <v>3</v>
      </c>
      <c r="D363" s="29" t="s">
        <v>9</v>
      </c>
      <c r="E363" s="29" t="s">
        <v>111</v>
      </c>
      <c r="F363" s="29" t="s">
        <v>6</v>
      </c>
      <c r="G363" s="29" t="s">
        <v>115</v>
      </c>
      <c r="H363" s="83">
        <v>200</v>
      </c>
      <c r="I363" s="97">
        <v>813.8</v>
      </c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  <c r="IP363" s="2"/>
      <c r="IQ363" s="2"/>
      <c r="IR363" s="2"/>
      <c r="IS363" s="2"/>
    </row>
    <row r="364" spans="1:253" s="6" customFormat="1" ht="15">
      <c r="A364" s="27" t="s">
        <v>70</v>
      </c>
      <c r="B364" s="68">
        <v>10</v>
      </c>
      <c r="C364" s="68">
        <v>3</v>
      </c>
      <c r="D364" s="29" t="s">
        <v>9</v>
      </c>
      <c r="E364" s="29" t="s">
        <v>111</v>
      </c>
      <c r="F364" s="29" t="s">
        <v>6</v>
      </c>
      <c r="G364" s="29" t="s">
        <v>115</v>
      </c>
      <c r="H364" s="83">
        <v>300</v>
      </c>
      <c r="I364" s="97">
        <v>111.5</v>
      </c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  <c r="IR364" s="2"/>
      <c r="IS364" s="2"/>
    </row>
    <row r="365" spans="1:253" s="6" customFormat="1" ht="46.5">
      <c r="A365" s="27" t="s">
        <v>228</v>
      </c>
      <c r="B365" s="81">
        <v>10</v>
      </c>
      <c r="C365" s="81">
        <v>3</v>
      </c>
      <c r="D365" s="29" t="s">
        <v>188</v>
      </c>
      <c r="E365" s="29" t="s">
        <v>90</v>
      </c>
      <c r="F365" s="29" t="s">
        <v>91</v>
      </c>
      <c r="G365" s="29" t="s">
        <v>93</v>
      </c>
      <c r="H365" s="28"/>
      <c r="I365" s="97">
        <f>I368</f>
        <v>344.27</v>
      </c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</row>
    <row r="366" spans="1:253" s="6" customFormat="1" ht="30.75">
      <c r="A366" s="27" t="s">
        <v>241</v>
      </c>
      <c r="B366" s="81">
        <v>10</v>
      </c>
      <c r="C366" s="81">
        <v>3</v>
      </c>
      <c r="D366" s="29" t="s">
        <v>188</v>
      </c>
      <c r="E366" s="29" t="s">
        <v>90</v>
      </c>
      <c r="F366" s="29" t="s">
        <v>6</v>
      </c>
      <c r="G366" s="29" t="s">
        <v>93</v>
      </c>
      <c r="H366" s="28"/>
      <c r="I366" s="97">
        <f>I368</f>
        <v>344.27</v>
      </c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</row>
    <row r="367" spans="1:253" s="6" customFormat="1" ht="15">
      <c r="A367" s="27" t="s">
        <v>229</v>
      </c>
      <c r="B367" s="81">
        <v>10</v>
      </c>
      <c r="C367" s="81">
        <v>3</v>
      </c>
      <c r="D367" s="29" t="s">
        <v>188</v>
      </c>
      <c r="E367" s="29" t="s">
        <v>90</v>
      </c>
      <c r="F367" s="29" t="s">
        <v>6</v>
      </c>
      <c r="G367" s="29" t="s">
        <v>230</v>
      </c>
      <c r="H367" s="28"/>
      <c r="I367" s="97">
        <f>I368</f>
        <v>344.27</v>
      </c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</row>
    <row r="368" spans="1:253" s="6" customFormat="1" ht="30.75">
      <c r="A368" s="27" t="s">
        <v>67</v>
      </c>
      <c r="B368" s="81">
        <v>10</v>
      </c>
      <c r="C368" s="81">
        <v>3</v>
      </c>
      <c r="D368" s="29" t="s">
        <v>188</v>
      </c>
      <c r="E368" s="29" t="s">
        <v>90</v>
      </c>
      <c r="F368" s="29" t="s">
        <v>6</v>
      </c>
      <c r="G368" s="29" t="s">
        <v>230</v>
      </c>
      <c r="H368" s="28">
        <v>600</v>
      </c>
      <c r="I368" s="95">
        <v>344.27</v>
      </c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  <c r="IP368" s="2"/>
      <c r="IQ368" s="2"/>
      <c r="IR368" s="2"/>
      <c r="IS368" s="2"/>
    </row>
    <row r="369" spans="1:253" s="6" customFormat="1" ht="62.25">
      <c r="A369" s="39" t="s">
        <v>307</v>
      </c>
      <c r="B369" s="81">
        <v>10</v>
      </c>
      <c r="C369" s="81">
        <v>3</v>
      </c>
      <c r="D369" s="41" t="s">
        <v>306</v>
      </c>
      <c r="E369" s="41" t="s">
        <v>90</v>
      </c>
      <c r="F369" s="41" t="s">
        <v>6</v>
      </c>
      <c r="G369" s="41" t="s">
        <v>131</v>
      </c>
      <c r="H369" s="28"/>
      <c r="I369" s="95">
        <f>I370</f>
        <v>11192.2</v>
      </c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</row>
    <row r="370" spans="1:253" s="6" customFormat="1" ht="15">
      <c r="A370" s="27" t="s">
        <v>70</v>
      </c>
      <c r="B370" s="81">
        <v>10</v>
      </c>
      <c r="C370" s="81">
        <v>3</v>
      </c>
      <c r="D370" s="41" t="s">
        <v>306</v>
      </c>
      <c r="E370" s="41" t="s">
        <v>90</v>
      </c>
      <c r="F370" s="41" t="s">
        <v>6</v>
      </c>
      <c r="G370" s="41" t="s">
        <v>131</v>
      </c>
      <c r="H370" s="28">
        <v>300</v>
      </c>
      <c r="I370" s="95">
        <v>11192.2</v>
      </c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</row>
    <row r="371" spans="1:253" s="6" customFormat="1" ht="15">
      <c r="A371" s="27" t="s">
        <v>72</v>
      </c>
      <c r="B371" s="28">
        <v>10</v>
      </c>
      <c r="C371" s="29" t="s">
        <v>55</v>
      </c>
      <c r="D371" s="74"/>
      <c r="E371" s="74"/>
      <c r="F371" s="74"/>
      <c r="G371" s="74"/>
      <c r="H371" s="29"/>
      <c r="I371" s="95">
        <f>I372</f>
        <v>30781.9</v>
      </c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  <c r="IS371" s="2"/>
    </row>
    <row r="372" spans="1:253" s="6" customFormat="1" ht="62.25">
      <c r="A372" s="27" t="s">
        <v>73</v>
      </c>
      <c r="B372" s="28">
        <v>10</v>
      </c>
      <c r="C372" s="29" t="s">
        <v>55</v>
      </c>
      <c r="D372" s="29" t="s">
        <v>9</v>
      </c>
      <c r="E372" s="29" t="s">
        <v>101</v>
      </c>
      <c r="F372" s="29" t="s">
        <v>6</v>
      </c>
      <c r="G372" s="29" t="s">
        <v>187</v>
      </c>
      <c r="H372" s="29"/>
      <c r="I372" s="95">
        <f>I373</f>
        <v>30781.9</v>
      </c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</row>
    <row r="373" spans="1:253" s="6" customFormat="1" ht="15">
      <c r="A373" s="27" t="s">
        <v>70</v>
      </c>
      <c r="B373" s="28">
        <v>10</v>
      </c>
      <c r="C373" s="29" t="s">
        <v>55</v>
      </c>
      <c r="D373" s="29" t="s">
        <v>9</v>
      </c>
      <c r="E373" s="29" t="s">
        <v>101</v>
      </c>
      <c r="F373" s="29" t="s">
        <v>6</v>
      </c>
      <c r="G373" s="29" t="s">
        <v>187</v>
      </c>
      <c r="H373" s="29" t="s">
        <v>71</v>
      </c>
      <c r="I373" s="95">
        <v>30781.9</v>
      </c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</row>
    <row r="374" spans="1:253" s="6" customFormat="1" ht="23.25" customHeight="1">
      <c r="A374" s="52" t="s">
        <v>28</v>
      </c>
      <c r="B374" s="53">
        <v>11</v>
      </c>
      <c r="C374" s="53"/>
      <c r="D374" s="51"/>
      <c r="E374" s="54"/>
      <c r="F374" s="54"/>
      <c r="G374" s="54"/>
      <c r="H374" s="55"/>
      <c r="I374" s="101">
        <f>I375+I378+0.01</f>
        <v>6020.070000000001</v>
      </c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  <c r="IR374" s="2"/>
      <c r="IS374" s="2"/>
    </row>
    <row r="375" spans="1:253" s="6" customFormat="1" ht="15">
      <c r="A375" s="34" t="s">
        <v>312</v>
      </c>
      <c r="B375" s="28">
        <v>11</v>
      </c>
      <c r="C375" s="84" t="s">
        <v>6</v>
      </c>
      <c r="D375" s="29"/>
      <c r="E375" s="29"/>
      <c r="F375" s="29"/>
      <c r="G375" s="29"/>
      <c r="H375" s="29"/>
      <c r="I375" s="95">
        <f>I377</f>
        <v>117.3</v>
      </c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</row>
    <row r="376" spans="1:253" s="6" customFormat="1" ht="46.5">
      <c r="A376" s="27" t="s">
        <v>253</v>
      </c>
      <c r="B376" s="28">
        <v>11</v>
      </c>
      <c r="C376" s="84" t="s">
        <v>6</v>
      </c>
      <c r="D376" s="29" t="s">
        <v>89</v>
      </c>
      <c r="E376" s="29" t="s">
        <v>90</v>
      </c>
      <c r="F376" s="29" t="s">
        <v>91</v>
      </c>
      <c r="G376" s="29" t="s">
        <v>252</v>
      </c>
      <c r="H376" s="29"/>
      <c r="I376" s="95">
        <f>I377</f>
        <v>117.3</v>
      </c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  <c r="IS376" s="2"/>
    </row>
    <row r="377" spans="1:253" s="6" customFormat="1" ht="15">
      <c r="A377" s="27" t="s">
        <v>68</v>
      </c>
      <c r="B377" s="28">
        <v>11</v>
      </c>
      <c r="C377" s="84" t="s">
        <v>6</v>
      </c>
      <c r="D377" s="29" t="s">
        <v>89</v>
      </c>
      <c r="E377" s="29" t="s">
        <v>90</v>
      </c>
      <c r="F377" s="29" t="s">
        <v>91</v>
      </c>
      <c r="G377" s="29" t="s">
        <v>252</v>
      </c>
      <c r="H377" s="29" t="s">
        <v>12</v>
      </c>
      <c r="I377" s="95">
        <v>117.3</v>
      </c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  <c r="IS377" s="2"/>
    </row>
    <row r="378" spans="1:253" s="6" customFormat="1" ht="15">
      <c r="A378" s="27" t="s">
        <v>50</v>
      </c>
      <c r="B378" s="28">
        <v>11</v>
      </c>
      <c r="C378" s="28" t="s">
        <v>7</v>
      </c>
      <c r="D378" s="24"/>
      <c r="E378" s="25"/>
      <c r="F378" s="25"/>
      <c r="G378" s="25"/>
      <c r="H378" s="26"/>
      <c r="I378" s="97">
        <f>I379+I385+I387</f>
        <v>5902.76</v>
      </c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</row>
    <row r="379" spans="1:253" s="6" customFormat="1" ht="62.25">
      <c r="A379" s="27" t="s">
        <v>237</v>
      </c>
      <c r="B379" s="28">
        <v>11</v>
      </c>
      <c r="C379" s="28" t="s">
        <v>7</v>
      </c>
      <c r="D379" s="29" t="s">
        <v>61</v>
      </c>
      <c r="E379" s="29" t="s">
        <v>90</v>
      </c>
      <c r="F379" s="29" t="s">
        <v>91</v>
      </c>
      <c r="G379" s="29" t="s">
        <v>93</v>
      </c>
      <c r="H379" s="28"/>
      <c r="I379" s="95">
        <f>I381</f>
        <v>2385</v>
      </c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  <c r="IP379" s="2"/>
      <c r="IQ379" s="2"/>
      <c r="IR379" s="2"/>
      <c r="IS379" s="2"/>
    </row>
    <row r="380" spans="1:253" s="6" customFormat="1" ht="30.75">
      <c r="A380" s="27" t="s">
        <v>191</v>
      </c>
      <c r="B380" s="28">
        <v>11</v>
      </c>
      <c r="C380" s="28" t="s">
        <v>7</v>
      </c>
      <c r="D380" s="29" t="s">
        <v>61</v>
      </c>
      <c r="E380" s="29" t="s">
        <v>90</v>
      </c>
      <c r="F380" s="29" t="s">
        <v>7</v>
      </c>
      <c r="G380" s="29" t="s">
        <v>93</v>
      </c>
      <c r="H380" s="28"/>
      <c r="I380" s="95">
        <f>I381</f>
        <v>2385</v>
      </c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  <c r="IR380" s="2"/>
      <c r="IS380" s="2"/>
    </row>
    <row r="381" spans="1:253" s="6" customFormat="1" ht="30.75">
      <c r="A381" s="27" t="s">
        <v>192</v>
      </c>
      <c r="B381" s="28">
        <v>11</v>
      </c>
      <c r="C381" s="28" t="s">
        <v>7</v>
      </c>
      <c r="D381" s="29" t="s">
        <v>61</v>
      </c>
      <c r="E381" s="29" t="s">
        <v>90</v>
      </c>
      <c r="F381" s="29" t="s">
        <v>7</v>
      </c>
      <c r="G381" s="29" t="s">
        <v>206</v>
      </c>
      <c r="H381" s="28"/>
      <c r="I381" s="95">
        <f>I382+I383+I384</f>
        <v>2385</v>
      </c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2"/>
      <c r="IF381" s="2"/>
      <c r="IG381" s="2"/>
      <c r="IH381" s="2"/>
      <c r="II381" s="2"/>
      <c r="IJ381" s="2"/>
      <c r="IK381" s="2"/>
      <c r="IL381" s="2"/>
      <c r="IM381" s="2"/>
      <c r="IN381" s="2"/>
      <c r="IO381" s="2"/>
      <c r="IP381" s="2"/>
      <c r="IQ381" s="2"/>
      <c r="IR381" s="2"/>
      <c r="IS381" s="2"/>
    </row>
    <row r="382" spans="1:253" s="6" customFormat="1" ht="62.25">
      <c r="A382" s="27" t="s">
        <v>63</v>
      </c>
      <c r="B382" s="28">
        <v>11</v>
      </c>
      <c r="C382" s="28" t="s">
        <v>7</v>
      </c>
      <c r="D382" s="29" t="s">
        <v>61</v>
      </c>
      <c r="E382" s="29" t="s">
        <v>90</v>
      </c>
      <c r="F382" s="29" t="s">
        <v>7</v>
      </c>
      <c r="G382" s="29" t="s">
        <v>206</v>
      </c>
      <c r="H382" s="28">
        <v>100</v>
      </c>
      <c r="I382" s="95">
        <f>663.4+2</f>
        <v>665.4</v>
      </c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</row>
    <row r="383" spans="1:253" s="6" customFormat="1" ht="30.75">
      <c r="A383" s="27" t="s">
        <v>64</v>
      </c>
      <c r="B383" s="28">
        <v>11</v>
      </c>
      <c r="C383" s="28" t="s">
        <v>7</v>
      </c>
      <c r="D383" s="29" t="s">
        <v>61</v>
      </c>
      <c r="E383" s="29" t="s">
        <v>90</v>
      </c>
      <c r="F383" s="29" t="s">
        <v>7</v>
      </c>
      <c r="G383" s="29" t="s">
        <v>206</v>
      </c>
      <c r="H383" s="28">
        <v>200</v>
      </c>
      <c r="I383" s="95">
        <v>1347.6</v>
      </c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  <c r="IR383" s="2"/>
      <c r="IS383" s="2"/>
    </row>
    <row r="384" spans="1:253" s="6" customFormat="1" ht="15">
      <c r="A384" s="27" t="s">
        <v>70</v>
      </c>
      <c r="B384" s="28">
        <v>11</v>
      </c>
      <c r="C384" s="28" t="s">
        <v>7</v>
      </c>
      <c r="D384" s="29" t="s">
        <v>61</v>
      </c>
      <c r="E384" s="29" t="s">
        <v>90</v>
      </c>
      <c r="F384" s="29" t="s">
        <v>7</v>
      </c>
      <c r="G384" s="29" t="s">
        <v>206</v>
      </c>
      <c r="H384" s="28">
        <v>300</v>
      </c>
      <c r="I384" s="95">
        <v>372</v>
      </c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  <c r="IR384" s="2"/>
      <c r="IS384" s="2"/>
    </row>
    <row r="385" spans="1:253" s="6" customFormat="1" ht="62.25">
      <c r="A385" s="39" t="s">
        <v>307</v>
      </c>
      <c r="B385" s="28">
        <v>11</v>
      </c>
      <c r="C385" s="28" t="s">
        <v>7</v>
      </c>
      <c r="D385" s="41" t="s">
        <v>306</v>
      </c>
      <c r="E385" s="41" t="s">
        <v>90</v>
      </c>
      <c r="F385" s="41" t="s">
        <v>6</v>
      </c>
      <c r="G385" s="41" t="s">
        <v>131</v>
      </c>
      <c r="H385" s="28"/>
      <c r="I385" s="95">
        <f>I386</f>
        <v>115</v>
      </c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  <c r="IS385" s="2"/>
    </row>
    <row r="386" spans="1:253" s="6" customFormat="1" ht="30.75">
      <c r="A386" s="39" t="s">
        <v>67</v>
      </c>
      <c r="B386" s="28">
        <v>11</v>
      </c>
      <c r="C386" s="28" t="s">
        <v>7</v>
      </c>
      <c r="D386" s="41" t="s">
        <v>306</v>
      </c>
      <c r="E386" s="41" t="s">
        <v>90</v>
      </c>
      <c r="F386" s="41" t="s">
        <v>6</v>
      </c>
      <c r="G386" s="41" t="s">
        <v>131</v>
      </c>
      <c r="H386" s="28">
        <v>200</v>
      </c>
      <c r="I386" s="95">
        <v>115</v>
      </c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  <c r="IP386" s="2"/>
      <c r="IQ386" s="2"/>
      <c r="IR386" s="2"/>
      <c r="IS386" s="2"/>
    </row>
    <row r="387" spans="1:253" s="6" customFormat="1" ht="15">
      <c r="A387" s="27" t="s">
        <v>190</v>
      </c>
      <c r="B387" s="28">
        <v>11</v>
      </c>
      <c r="C387" s="28" t="s">
        <v>7</v>
      </c>
      <c r="D387" s="29" t="s">
        <v>89</v>
      </c>
      <c r="E387" s="29" t="s">
        <v>90</v>
      </c>
      <c r="F387" s="29" t="s">
        <v>91</v>
      </c>
      <c r="G387" s="29" t="s">
        <v>93</v>
      </c>
      <c r="H387" s="28"/>
      <c r="I387" s="95">
        <f>I388</f>
        <v>3402.76</v>
      </c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  <c r="IP387" s="2"/>
      <c r="IQ387" s="2"/>
      <c r="IR387" s="2"/>
      <c r="IS387" s="2"/>
    </row>
    <row r="388" spans="1:253" s="6" customFormat="1" ht="30.75">
      <c r="A388" s="22" t="s">
        <v>48</v>
      </c>
      <c r="B388" s="28">
        <v>11</v>
      </c>
      <c r="C388" s="28" t="s">
        <v>7</v>
      </c>
      <c r="D388" s="29" t="s">
        <v>89</v>
      </c>
      <c r="E388" s="29" t="s">
        <v>90</v>
      </c>
      <c r="F388" s="29" t="s">
        <v>91</v>
      </c>
      <c r="G388" s="29" t="s">
        <v>206</v>
      </c>
      <c r="H388" s="28"/>
      <c r="I388" s="95">
        <f>I389</f>
        <v>3402.76</v>
      </c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</row>
    <row r="389" spans="1:253" s="6" customFormat="1" ht="30.75">
      <c r="A389" s="27" t="s">
        <v>64</v>
      </c>
      <c r="B389" s="28">
        <v>11</v>
      </c>
      <c r="C389" s="28" t="s">
        <v>7</v>
      </c>
      <c r="D389" s="29" t="s">
        <v>89</v>
      </c>
      <c r="E389" s="29" t="s">
        <v>90</v>
      </c>
      <c r="F389" s="29" t="s">
        <v>91</v>
      </c>
      <c r="G389" s="29" t="s">
        <v>206</v>
      </c>
      <c r="H389" s="28">
        <v>200</v>
      </c>
      <c r="I389" s="95">
        <f>3181.65+221.11</f>
        <v>3402.76</v>
      </c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</row>
    <row r="390" spans="1:253" s="6" customFormat="1" ht="24.75" customHeight="1">
      <c r="A390" s="52" t="s">
        <v>78</v>
      </c>
      <c r="B390" s="60">
        <v>12</v>
      </c>
      <c r="C390" s="60"/>
      <c r="D390" s="61"/>
      <c r="E390" s="62"/>
      <c r="F390" s="62"/>
      <c r="G390" s="62"/>
      <c r="H390" s="63"/>
      <c r="I390" s="101">
        <f>I391</f>
        <v>9022</v>
      </c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  <c r="IP390" s="2"/>
      <c r="IQ390" s="2"/>
      <c r="IR390" s="2"/>
      <c r="IS390" s="2"/>
    </row>
    <row r="391" spans="1:253" s="6" customFormat="1" ht="15">
      <c r="A391" s="27" t="s">
        <v>79</v>
      </c>
      <c r="B391" s="40">
        <v>12</v>
      </c>
      <c r="C391" s="41" t="s">
        <v>6</v>
      </c>
      <c r="D391" s="41"/>
      <c r="E391" s="41"/>
      <c r="F391" s="41"/>
      <c r="G391" s="41"/>
      <c r="H391" s="85"/>
      <c r="I391" s="96">
        <f>I393</f>
        <v>9022</v>
      </c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</row>
    <row r="392" spans="1:253" s="6" customFormat="1" ht="15">
      <c r="A392" s="27" t="s">
        <v>80</v>
      </c>
      <c r="B392" s="40">
        <v>12</v>
      </c>
      <c r="C392" s="41" t="s">
        <v>6</v>
      </c>
      <c r="D392" s="41" t="s">
        <v>188</v>
      </c>
      <c r="E392" s="41" t="s">
        <v>121</v>
      </c>
      <c r="F392" s="41" t="s">
        <v>7</v>
      </c>
      <c r="G392" s="41" t="s">
        <v>189</v>
      </c>
      <c r="H392" s="40"/>
      <c r="I392" s="96">
        <f>I393</f>
        <v>9022</v>
      </c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  <c r="IP392" s="2"/>
      <c r="IQ392" s="2"/>
      <c r="IR392" s="2"/>
      <c r="IS392" s="2"/>
    </row>
    <row r="393" spans="1:253" s="6" customFormat="1" ht="30.75">
      <c r="A393" s="27" t="s">
        <v>67</v>
      </c>
      <c r="B393" s="40">
        <v>12</v>
      </c>
      <c r="C393" s="41" t="s">
        <v>6</v>
      </c>
      <c r="D393" s="41" t="s">
        <v>188</v>
      </c>
      <c r="E393" s="41" t="s">
        <v>121</v>
      </c>
      <c r="F393" s="41" t="s">
        <v>7</v>
      </c>
      <c r="G393" s="41" t="s">
        <v>189</v>
      </c>
      <c r="H393" s="40">
        <v>600</v>
      </c>
      <c r="I393" s="96">
        <f>1022+5000+3000</f>
        <v>9022</v>
      </c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  <c r="IP393" s="2"/>
      <c r="IQ393" s="2"/>
      <c r="IR393" s="2"/>
      <c r="IS393" s="2"/>
    </row>
    <row r="394" spans="1:253" s="6" customFormat="1" ht="30.75">
      <c r="A394" s="52" t="s">
        <v>35</v>
      </c>
      <c r="B394" s="53">
        <v>14</v>
      </c>
      <c r="C394" s="53"/>
      <c r="D394" s="51"/>
      <c r="E394" s="54"/>
      <c r="F394" s="54"/>
      <c r="G394" s="54"/>
      <c r="H394" s="55"/>
      <c r="I394" s="99">
        <f>I395</f>
        <v>32317.399999999998</v>
      </c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  <c r="IP394" s="2"/>
      <c r="IQ394" s="2"/>
      <c r="IR394" s="2"/>
      <c r="IS394" s="2"/>
    </row>
    <row r="395" spans="1:253" s="6" customFormat="1" ht="30.75">
      <c r="A395" s="39" t="s">
        <v>75</v>
      </c>
      <c r="B395" s="40">
        <v>14</v>
      </c>
      <c r="C395" s="40" t="s">
        <v>6</v>
      </c>
      <c r="D395" s="41"/>
      <c r="E395" s="41"/>
      <c r="F395" s="41"/>
      <c r="G395" s="41"/>
      <c r="H395" s="40"/>
      <c r="I395" s="96">
        <f>I396</f>
        <v>32317.399999999998</v>
      </c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</row>
    <row r="396" spans="1:253" s="6" customFormat="1" ht="15">
      <c r="A396" s="27" t="s">
        <v>190</v>
      </c>
      <c r="B396" s="40">
        <v>14</v>
      </c>
      <c r="C396" s="40" t="s">
        <v>6</v>
      </c>
      <c r="D396" s="41" t="s">
        <v>89</v>
      </c>
      <c r="E396" s="41" t="s">
        <v>90</v>
      </c>
      <c r="F396" s="41" t="s">
        <v>91</v>
      </c>
      <c r="G396" s="41" t="s">
        <v>93</v>
      </c>
      <c r="H396" s="40"/>
      <c r="I396" s="96">
        <f>I397+I399</f>
        <v>32317.399999999998</v>
      </c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  <c r="IR396" s="2"/>
      <c r="IS396" s="2"/>
    </row>
    <row r="397" spans="1:253" s="6" customFormat="1" ht="89.25" customHeight="1">
      <c r="A397" s="39" t="s">
        <v>116</v>
      </c>
      <c r="B397" s="40">
        <v>14</v>
      </c>
      <c r="C397" s="40" t="s">
        <v>6</v>
      </c>
      <c r="D397" s="41" t="s">
        <v>89</v>
      </c>
      <c r="E397" s="41" t="s">
        <v>90</v>
      </c>
      <c r="F397" s="41" t="s">
        <v>91</v>
      </c>
      <c r="G397" s="41" t="s">
        <v>117</v>
      </c>
      <c r="H397" s="40"/>
      <c r="I397" s="96">
        <f>I398</f>
        <v>28269.1</v>
      </c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2"/>
      <c r="IQ397" s="2"/>
      <c r="IR397" s="2"/>
      <c r="IS397" s="2"/>
    </row>
    <row r="398" spans="1:253" s="6" customFormat="1" ht="15">
      <c r="A398" s="39" t="s">
        <v>68</v>
      </c>
      <c r="B398" s="40">
        <v>14</v>
      </c>
      <c r="C398" s="40" t="s">
        <v>6</v>
      </c>
      <c r="D398" s="41" t="s">
        <v>89</v>
      </c>
      <c r="E398" s="41" t="s">
        <v>90</v>
      </c>
      <c r="F398" s="41" t="s">
        <v>91</v>
      </c>
      <c r="G398" s="41" t="s">
        <v>117</v>
      </c>
      <c r="H398" s="41" t="s">
        <v>12</v>
      </c>
      <c r="I398" s="96">
        <v>28269.1</v>
      </c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2"/>
      <c r="IQ398" s="2"/>
      <c r="IR398" s="2"/>
      <c r="IS398" s="2"/>
    </row>
    <row r="399" spans="1:253" s="6" customFormat="1" ht="108.75">
      <c r="A399" s="39" t="s">
        <v>118</v>
      </c>
      <c r="B399" s="40">
        <v>14</v>
      </c>
      <c r="C399" s="40" t="s">
        <v>6</v>
      </c>
      <c r="D399" s="41" t="s">
        <v>89</v>
      </c>
      <c r="E399" s="41" t="s">
        <v>90</v>
      </c>
      <c r="F399" s="41" t="s">
        <v>91</v>
      </c>
      <c r="G399" s="41" t="s">
        <v>119</v>
      </c>
      <c r="H399" s="41"/>
      <c r="I399" s="96">
        <f>I400</f>
        <v>4048.3</v>
      </c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2"/>
      <c r="IQ399" s="2"/>
      <c r="IR399" s="2"/>
      <c r="IS399" s="2"/>
    </row>
    <row r="400" spans="1:253" s="6" customFormat="1" ht="15.75" thickBot="1">
      <c r="A400" s="39" t="s">
        <v>68</v>
      </c>
      <c r="B400" s="40">
        <v>14</v>
      </c>
      <c r="C400" s="40" t="s">
        <v>6</v>
      </c>
      <c r="D400" s="41" t="s">
        <v>89</v>
      </c>
      <c r="E400" s="41" t="s">
        <v>90</v>
      </c>
      <c r="F400" s="41" t="s">
        <v>91</v>
      </c>
      <c r="G400" s="41" t="s">
        <v>119</v>
      </c>
      <c r="H400" s="41" t="s">
        <v>12</v>
      </c>
      <c r="I400" s="96">
        <v>4048.3</v>
      </c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  <c r="IP400" s="2"/>
      <c r="IQ400" s="2"/>
      <c r="IR400" s="2"/>
      <c r="IS400" s="2"/>
    </row>
    <row r="401" spans="1:253" s="6" customFormat="1" ht="17.25" thickBot="1">
      <c r="A401" s="86" t="s">
        <v>134</v>
      </c>
      <c r="B401" s="87"/>
      <c r="C401" s="87"/>
      <c r="D401" s="87"/>
      <c r="E401" s="88"/>
      <c r="F401" s="88"/>
      <c r="G401" s="88"/>
      <c r="H401" s="89"/>
      <c r="I401" s="90">
        <f>I17+I116+I121+I139+I164+I194+I200+I309+I344+I355+I374+I390+I394</f>
        <v>1547347.21</v>
      </c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  <c r="IP401" s="2"/>
      <c r="IQ401" s="2"/>
      <c r="IR401" s="2"/>
      <c r="IS401" s="2"/>
    </row>
    <row r="402" spans="1:253" s="6" customFormat="1" ht="12.75">
      <c r="A402" s="1"/>
      <c r="B402" s="2"/>
      <c r="C402" s="2"/>
      <c r="D402" s="2"/>
      <c r="E402" s="2"/>
      <c r="F402" s="2"/>
      <c r="G402" s="2"/>
      <c r="H402" s="10"/>
      <c r="I402" s="91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2"/>
      <c r="IQ402" s="2"/>
      <c r="IR402" s="2"/>
      <c r="IS402" s="2"/>
    </row>
    <row r="403" spans="1:253" s="6" customFormat="1" ht="12.75">
      <c r="A403" s="1"/>
      <c r="B403" s="2"/>
      <c r="C403" s="2"/>
      <c r="D403" s="2"/>
      <c r="E403" s="2"/>
      <c r="F403" s="2"/>
      <c r="G403" s="2"/>
      <c r="H403" s="10"/>
      <c r="I403" s="9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  <c r="IP403" s="2"/>
      <c r="IQ403" s="2"/>
      <c r="IR403" s="2"/>
      <c r="IS403" s="2"/>
    </row>
    <row r="404" spans="1:253" s="6" customFormat="1" ht="12.75">
      <c r="A404" s="1"/>
      <c r="B404" s="2"/>
      <c r="C404" s="2"/>
      <c r="D404" s="2"/>
      <c r="E404" s="2"/>
      <c r="F404" s="2"/>
      <c r="G404" s="2"/>
      <c r="H404" s="10"/>
      <c r="I404" s="91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  <c r="IP404" s="2"/>
      <c r="IQ404" s="2"/>
      <c r="IR404" s="2"/>
      <c r="IS404" s="2"/>
    </row>
    <row r="405" spans="1:253" s="6" customFormat="1" ht="12.75">
      <c r="A405" s="1"/>
      <c r="B405" s="2"/>
      <c r="C405" s="2"/>
      <c r="D405" s="2"/>
      <c r="E405" s="2"/>
      <c r="F405" s="2"/>
      <c r="G405" s="2"/>
      <c r="H405" s="10"/>
      <c r="I405" s="91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</row>
  </sheetData>
  <sheetProtection/>
  <autoFilter ref="A17:I401"/>
  <mergeCells count="12">
    <mergeCell ref="A8:I8"/>
    <mergeCell ref="A9:I9"/>
    <mergeCell ref="A10:I10"/>
    <mergeCell ref="A11:I11"/>
    <mergeCell ref="A12:I12"/>
    <mergeCell ref="A14:H14"/>
    <mergeCell ref="A15:A16"/>
    <mergeCell ref="B15:B16"/>
    <mergeCell ref="C15:C16"/>
    <mergeCell ref="D15:G15"/>
    <mergeCell ref="H15:H16"/>
    <mergeCell ref="I15:I16"/>
  </mergeCells>
  <printOptions horizontalCentered="1"/>
  <pageMargins left="0.3937007874015748" right="0" top="0.3937007874015748" bottom="0.2362204724409449" header="0.15748031496062992" footer="0.1968503937007874"/>
  <pageSetup fitToHeight="14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elab-raisa nur</dc:creator>
  <cp:keywords/>
  <dc:description/>
  <cp:lastModifiedBy>Чулпан Низамова</cp:lastModifiedBy>
  <cp:lastPrinted>2017-05-03T13:44:15Z</cp:lastPrinted>
  <dcterms:created xsi:type="dcterms:W3CDTF">2011-03-31T11:44:44Z</dcterms:created>
  <dcterms:modified xsi:type="dcterms:W3CDTF">2017-05-19T06:44:22Z</dcterms:modified>
  <cp:category/>
  <cp:version/>
  <cp:contentType/>
  <cp:contentStatus/>
</cp:coreProperties>
</file>