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PC\Desktop\сессия 22 районая\113 бюджет 2022\"/>
    </mc:Choice>
  </mc:AlternateContent>
  <bookViews>
    <workbookView xWindow="8002" yWindow="-149" windowWidth="18340" windowHeight="11765" tabRatio="616"/>
  </bookViews>
  <sheets>
    <sheet name="Приложение 5 2023-2024" sheetId="2" r:id="rId1"/>
  </sheets>
  <definedNames>
    <definedName name="_xlnm._FilterDatabase" localSheetId="0" hidden="1">'Приложение 5 2023-2024'!$A$12:$K$522</definedName>
    <definedName name="_xlnm.Print_Titles" localSheetId="0">'Приложение 5 2023-2024'!$11:$12</definedName>
    <definedName name="_xlnm.Print_Area" localSheetId="0">'Приложение 5 2023-2024'!$A$1:$I$522</definedName>
  </definedNames>
  <calcPr calcId="162913" fullCalcOnLoad="1"/>
</workbook>
</file>

<file path=xl/calcChain.xml><?xml version="1.0" encoding="utf-8"?>
<calcChain xmlns="http://schemas.openxmlformats.org/spreadsheetml/2006/main">
  <c r="G198" i="2" l="1"/>
  <c r="F198" i="2"/>
  <c r="F197" i="2"/>
  <c r="H199" i="2"/>
  <c r="I199" i="2"/>
  <c r="I198" i="2"/>
  <c r="I200" i="2"/>
  <c r="H200" i="2"/>
  <c r="H198" i="2"/>
  <c r="I517" i="2"/>
  <c r="I204" i="2"/>
  <c r="I203" i="2"/>
  <c r="I202" i="2"/>
  <c r="H204" i="2"/>
  <c r="H203" i="2"/>
  <c r="H202" i="2"/>
  <c r="G203" i="2"/>
  <c r="G202" i="2"/>
  <c r="F203" i="2"/>
  <c r="F202" i="2"/>
  <c r="G197" i="2"/>
  <c r="I201" i="2"/>
  <c r="G41" i="2"/>
  <c r="F41" i="2"/>
  <c r="G49" i="2"/>
  <c r="I49" i="2"/>
  <c r="I48" i="2"/>
  <c r="I47" i="2"/>
  <c r="I46" i="2"/>
  <c r="F49" i="2"/>
  <c r="H49" i="2"/>
  <c r="H48" i="2"/>
  <c r="H47" i="2"/>
  <c r="H46" i="2"/>
  <c r="G340" i="2"/>
  <c r="I340" i="2"/>
  <c r="I339" i="2"/>
  <c r="I338" i="2"/>
  <c r="F340" i="2"/>
  <c r="H340" i="2"/>
  <c r="H339" i="2"/>
  <c r="H338" i="2"/>
  <c r="I258" i="2"/>
  <c r="I257" i="2"/>
  <c r="H258" i="2"/>
  <c r="H257" i="2"/>
  <c r="I407" i="2"/>
  <c r="H407" i="2"/>
  <c r="I406" i="2"/>
  <c r="H406" i="2"/>
  <c r="G406" i="2"/>
  <c r="F406" i="2"/>
  <c r="I405" i="2"/>
  <c r="H405" i="2"/>
  <c r="G405" i="2"/>
  <c r="F405" i="2"/>
  <c r="I404" i="2"/>
  <c r="H404" i="2"/>
  <c r="G404" i="2"/>
  <c r="F404" i="2"/>
  <c r="G45" i="2"/>
  <c r="I45" i="2"/>
  <c r="I44" i="2"/>
  <c r="I43" i="2"/>
  <c r="I42" i="2"/>
  <c r="F45" i="2"/>
  <c r="H45" i="2"/>
  <c r="H44" i="2"/>
  <c r="H43" i="2"/>
  <c r="H42" i="2"/>
  <c r="G128" i="2"/>
  <c r="F128" i="2"/>
  <c r="H128" i="2"/>
  <c r="H126" i="2"/>
  <c r="I337" i="2"/>
  <c r="I335" i="2"/>
  <c r="H337" i="2"/>
  <c r="G342" i="2"/>
  <c r="G341" i="2"/>
  <c r="G343" i="2"/>
  <c r="I344" i="2"/>
  <c r="I343" i="2"/>
  <c r="H344" i="2"/>
  <c r="G336" i="2"/>
  <c r="G335" i="2"/>
  <c r="I334" i="2"/>
  <c r="I332" i="2"/>
  <c r="I331" i="2"/>
  <c r="I330" i="2"/>
  <c r="I329" i="2"/>
  <c r="H334" i="2"/>
  <c r="G333" i="2"/>
  <c r="G332" i="2"/>
  <c r="I328" i="2"/>
  <c r="G325" i="2"/>
  <c r="G324" i="2"/>
  <c r="G326" i="2"/>
  <c r="G327" i="2"/>
  <c r="F343" i="2"/>
  <c r="F342" i="2"/>
  <c r="F341" i="2"/>
  <c r="F336" i="2"/>
  <c r="F335" i="2"/>
  <c r="F333" i="2"/>
  <c r="F332" i="2"/>
  <c r="F328" i="2"/>
  <c r="F350" i="2"/>
  <c r="F349" i="2"/>
  <c r="F348" i="2"/>
  <c r="G350" i="2"/>
  <c r="G349" i="2"/>
  <c r="G348" i="2"/>
  <c r="G347" i="2"/>
  <c r="G346" i="2"/>
  <c r="G345" i="2"/>
  <c r="H351" i="2"/>
  <c r="H350" i="2"/>
  <c r="H349" i="2"/>
  <c r="H348" i="2"/>
  <c r="I351" i="2"/>
  <c r="I350" i="2"/>
  <c r="I349" i="2"/>
  <c r="I348" i="2"/>
  <c r="I347" i="2"/>
  <c r="I346" i="2"/>
  <c r="I355" i="2"/>
  <c r="I354" i="2"/>
  <c r="I353" i="2"/>
  <c r="I352" i="2"/>
  <c r="H355" i="2"/>
  <c r="H354" i="2"/>
  <c r="H353" i="2"/>
  <c r="H352" i="2"/>
  <c r="I361" i="2"/>
  <c r="I358" i="2"/>
  <c r="H361" i="2"/>
  <c r="H368" i="2"/>
  <c r="I368" i="2"/>
  <c r="I367" i="2"/>
  <c r="I365" i="2"/>
  <c r="I364" i="2"/>
  <c r="H365" i="2"/>
  <c r="H363" i="2"/>
  <c r="G354" i="2"/>
  <c r="G353" i="2"/>
  <c r="G352" i="2"/>
  <c r="G358" i="2"/>
  <c r="G359" i="2"/>
  <c r="I359" i="2"/>
  <c r="G360" i="2"/>
  <c r="G363" i="2"/>
  <c r="G364" i="2"/>
  <c r="G366" i="2"/>
  <c r="G367" i="2"/>
  <c r="F367" i="2"/>
  <c r="F366" i="2"/>
  <c r="F364" i="2"/>
  <c r="F363" i="2"/>
  <c r="F362" i="2"/>
  <c r="F360" i="2"/>
  <c r="F359" i="2"/>
  <c r="F358" i="2"/>
  <c r="F354" i="2"/>
  <c r="F353" i="2"/>
  <c r="F352" i="2"/>
  <c r="F347" i="2"/>
  <c r="F346" i="2"/>
  <c r="G513" i="2"/>
  <c r="G512" i="2"/>
  <c r="G511" i="2"/>
  <c r="G510" i="2"/>
  <c r="F513" i="2"/>
  <c r="H513" i="2"/>
  <c r="I513" i="2"/>
  <c r="I512" i="2"/>
  <c r="I511" i="2"/>
  <c r="I510" i="2"/>
  <c r="I384" i="2"/>
  <c r="I161" i="2"/>
  <c r="I160" i="2"/>
  <c r="I159" i="2"/>
  <c r="H161" i="2"/>
  <c r="H160" i="2"/>
  <c r="H158" i="2"/>
  <c r="I165" i="2"/>
  <c r="I164" i="2"/>
  <c r="I163" i="2"/>
  <c r="I162" i="2"/>
  <c r="H165" i="2"/>
  <c r="G164" i="2"/>
  <c r="G163" i="2"/>
  <c r="G162" i="2"/>
  <c r="H164" i="2"/>
  <c r="H163" i="2"/>
  <c r="H162" i="2"/>
  <c r="G160" i="2"/>
  <c r="G159" i="2"/>
  <c r="F164" i="2"/>
  <c r="F163" i="2"/>
  <c r="F162" i="2"/>
  <c r="F160" i="2"/>
  <c r="F159" i="2"/>
  <c r="G73" i="2"/>
  <c r="G72" i="2"/>
  <c r="G71" i="2"/>
  <c r="G70" i="2"/>
  <c r="F73" i="2"/>
  <c r="F72" i="2"/>
  <c r="F71" i="2"/>
  <c r="F70" i="2"/>
  <c r="I74" i="2"/>
  <c r="H74" i="2"/>
  <c r="I75" i="2"/>
  <c r="I73" i="2"/>
  <c r="I72" i="2"/>
  <c r="I71" i="2"/>
  <c r="I70" i="2"/>
  <c r="H75" i="2"/>
  <c r="I81" i="2"/>
  <c r="I80" i="2"/>
  <c r="H81" i="2"/>
  <c r="H79" i="2"/>
  <c r="I89" i="2"/>
  <c r="I88" i="2"/>
  <c r="I87" i="2"/>
  <c r="I86" i="2"/>
  <c r="H89" i="2"/>
  <c r="H88" i="2"/>
  <c r="H87" i="2"/>
  <c r="H86" i="2"/>
  <c r="I69" i="2"/>
  <c r="I68" i="2"/>
  <c r="I67" i="2"/>
  <c r="I66" i="2"/>
  <c r="I31" i="2"/>
  <c r="H31" i="2"/>
  <c r="H29" i="2"/>
  <c r="I35" i="2"/>
  <c r="I34" i="2"/>
  <c r="I33" i="2"/>
  <c r="I32" i="2"/>
  <c r="H35" i="2"/>
  <c r="H34" i="2"/>
  <c r="H33" i="2"/>
  <c r="H32" i="2"/>
  <c r="G382" i="2"/>
  <c r="G381" i="2"/>
  <c r="G314" i="2"/>
  <c r="G313" i="2"/>
  <c r="G312" i="2"/>
  <c r="G311" i="2"/>
  <c r="G310" i="2"/>
  <c r="F314" i="2"/>
  <c r="F313" i="2"/>
  <c r="F312" i="2"/>
  <c r="F311" i="2"/>
  <c r="F310" i="2"/>
  <c r="G398" i="2"/>
  <c r="G397" i="2"/>
  <c r="G518" i="2"/>
  <c r="G519" i="2"/>
  <c r="G520" i="2"/>
  <c r="G516" i="2"/>
  <c r="G515" i="2"/>
  <c r="G514" i="2"/>
  <c r="I516" i="2"/>
  <c r="I515" i="2"/>
  <c r="I514" i="2"/>
  <c r="H517" i="2"/>
  <c r="H516" i="2"/>
  <c r="H515" i="2"/>
  <c r="H514" i="2"/>
  <c r="G508" i="2"/>
  <c r="G507" i="2"/>
  <c r="G506" i="2"/>
  <c r="I509" i="2"/>
  <c r="I508" i="2"/>
  <c r="I507" i="2"/>
  <c r="I506" i="2"/>
  <c r="H509" i="2"/>
  <c r="H508" i="2"/>
  <c r="H507" i="2"/>
  <c r="H506" i="2"/>
  <c r="G504" i="2"/>
  <c r="G503" i="2"/>
  <c r="G502" i="2"/>
  <c r="I505" i="2"/>
  <c r="I504" i="2"/>
  <c r="I503" i="2"/>
  <c r="I502" i="2"/>
  <c r="G498" i="2"/>
  <c r="G499" i="2"/>
  <c r="G500" i="2"/>
  <c r="I501" i="2"/>
  <c r="I498" i="2"/>
  <c r="H501" i="2"/>
  <c r="G496" i="2"/>
  <c r="G495" i="2"/>
  <c r="G494" i="2"/>
  <c r="I497" i="2"/>
  <c r="I496" i="2"/>
  <c r="I495" i="2"/>
  <c r="I494" i="2"/>
  <c r="H497" i="2"/>
  <c r="H496" i="2"/>
  <c r="H495" i="2"/>
  <c r="H494" i="2"/>
  <c r="G492" i="2"/>
  <c r="G491" i="2"/>
  <c r="G490" i="2"/>
  <c r="F492" i="2"/>
  <c r="F491" i="2"/>
  <c r="F490" i="2"/>
  <c r="I493" i="2"/>
  <c r="I492" i="2"/>
  <c r="I491" i="2"/>
  <c r="I490" i="2"/>
  <c r="I486" i="2"/>
  <c r="I485" i="2"/>
  <c r="H486" i="2"/>
  <c r="H485" i="2"/>
  <c r="I483" i="2"/>
  <c r="I481" i="2"/>
  <c r="H483" i="2"/>
  <c r="H482" i="2"/>
  <c r="G481" i="2"/>
  <c r="G482" i="2"/>
  <c r="G484" i="2"/>
  <c r="G485" i="2"/>
  <c r="G487" i="2"/>
  <c r="G488" i="2"/>
  <c r="I489" i="2"/>
  <c r="I487" i="2"/>
  <c r="H489" i="2"/>
  <c r="H487" i="2"/>
  <c r="I479" i="2"/>
  <c r="I477" i="2"/>
  <c r="H479" i="2"/>
  <c r="H478" i="2"/>
  <c r="H476" i="2"/>
  <c r="G477" i="2"/>
  <c r="G478" i="2"/>
  <c r="G476" i="2"/>
  <c r="G473" i="2"/>
  <c r="G474" i="2"/>
  <c r="G472" i="2"/>
  <c r="I475" i="2"/>
  <c r="H475" i="2"/>
  <c r="H473" i="2"/>
  <c r="G470" i="2"/>
  <c r="G469" i="2"/>
  <c r="G468" i="2"/>
  <c r="I471" i="2"/>
  <c r="I470" i="2"/>
  <c r="I469" i="2"/>
  <c r="I468" i="2"/>
  <c r="H471" i="2"/>
  <c r="H470" i="2"/>
  <c r="H469" i="2"/>
  <c r="H468" i="2"/>
  <c r="G464" i="2"/>
  <c r="G465" i="2"/>
  <c r="G466" i="2"/>
  <c r="I467" i="2"/>
  <c r="H467" i="2"/>
  <c r="G461" i="2"/>
  <c r="G462" i="2"/>
  <c r="G458" i="2"/>
  <c r="G459" i="2"/>
  <c r="G457" i="2"/>
  <c r="I460" i="2"/>
  <c r="I463" i="2"/>
  <c r="I462" i="2"/>
  <c r="H460" i="2"/>
  <c r="I456" i="2"/>
  <c r="I455" i="2"/>
  <c r="H456" i="2"/>
  <c r="H455" i="2"/>
  <c r="G453" i="2"/>
  <c r="G454" i="2"/>
  <c r="G455" i="2"/>
  <c r="G449" i="2"/>
  <c r="G450" i="2"/>
  <c r="G451" i="2"/>
  <c r="I452" i="2"/>
  <c r="I449" i="2"/>
  <c r="H452" i="2"/>
  <c r="G445" i="2"/>
  <c r="G446" i="2"/>
  <c r="G447" i="2"/>
  <c r="I448" i="2"/>
  <c r="H448" i="2"/>
  <c r="I444" i="2"/>
  <c r="I443" i="2"/>
  <c r="I442" i="2"/>
  <c r="I441" i="2"/>
  <c r="H444" i="2"/>
  <c r="H443" i="2"/>
  <c r="H442" i="2"/>
  <c r="H441" i="2"/>
  <c r="G443" i="2"/>
  <c r="G442" i="2"/>
  <c r="G441" i="2"/>
  <c r="G439" i="2"/>
  <c r="G438" i="2"/>
  <c r="G436" i="2"/>
  <c r="G435" i="2"/>
  <c r="H437" i="2"/>
  <c r="H436" i="2"/>
  <c r="H435" i="2"/>
  <c r="I437" i="2"/>
  <c r="I436" i="2"/>
  <c r="I435" i="2"/>
  <c r="I440" i="2"/>
  <c r="I439" i="2"/>
  <c r="I438" i="2"/>
  <c r="H440" i="2"/>
  <c r="H439" i="2"/>
  <c r="H438" i="2"/>
  <c r="G428" i="2"/>
  <c r="G429" i="2"/>
  <c r="G431" i="2"/>
  <c r="G432" i="2"/>
  <c r="I433" i="2"/>
  <c r="I432" i="2"/>
  <c r="H433" i="2"/>
  <c r="H431" i="2"/>
  <c r="I430" i="2"/>
  <c r="I429" i="2"/>
  <c r="I427" i="2"/>
  <c r="H430" i="2"/>
  <c r="H428" i="2"/>
  <c r="G424" i="2"/>
  <c r="G425" i="2"/>
  <c r="I426" i="2"/>
  <c r="I425" i="2"/>
  <c r="H426" i="2"/>
  <c r="H424" i="2"/>
  <c r="G421" i="2"/>
  <c r="G422" i="2"/>
  <c r="G420" i="2"/>
  <c r="I423" i="2"/>
  <c r="I421" i="2"/>
  <c r="H423" i="2"/>
  <c r="H422" i="2"/>
  <c r="I419" i="2"/>
  <c r="I417" i="2"/>
  <c r="I416" i="2"/>
  <c r="H419" i="2"/>
  <c r="H418" i="2"/>
  <c r="G417" i="2"/>
  <c r="G416" i="2"/>
  <c r="G418" i="2"/>
  <c r="G414" i="2"/>
  <c r="G413" i="2"/>
  <c r="G412" i="2"/>
  <c r="G411" i="2"/>
  <c r="I411" i="2"/>
  <c r="G400" i="2"/>
  <c r="G401" i="2"/>
  <c r="G402" i="2"/>
  <c r="I403" i="2"/>
  <c r="I402" i="2"/>
  <c r="I399" i="2"/>
  <c r="I398" i="2"/>
  <c r="I397" i="2"/>
  <c r="I396" i="2"/>
  <c r="I395" i="2"/>
  <c r="H396" i="2"/>
  <c r="H394" i="2"/>
  <c r="G394" i="2"/>
  <c r="G395" i="2"/>
  <c r="I392" i="2"/>
  <c r="H392" i="2"/>
  <c r="I391" i="2"/>
  <c r="H391" i="2"/>
  <c r="I380" i="2"/>
  <c r="I386" i="2"/>
  <c r="H380" i="2"/>
  <c r="H386" i="2"/>
  <c r="I379" i="2"/>
  <c r="I385" i="2"/>
  <c r="G388" i="2"/>
  <c r="G387" i="2"/>
  <c r="I390" i="2"/>
  <c r="I378" i="2"/>
  <c r="I389" i="2"/>
  <c r="I388" i="2"/>
  <c r="I387" i="2"/>
  <c r="H389" i="2"/>
  <c r="I377" i="2"/>
  <c r="H377" i="2"/>
  <c r="I373" i="2"/>
  <c r="I372" i="2"/>
  <c r="H373" i="2"/>
  <c r="H383" i="2"/>
  <c r="G370" i="2"/>
  <c r="G371" i="2"/>
  <c r="G372" i="2"/>
  <c r="I322" i="2"/>
  <c r="H322" i="2"/>
  <c r="H319" i="2"/>
  <c r="H318" i="2"/>
  <c r="H317" i="2"/>
  <c r="H316" i="2"/>
  <c r="G319" i="2"/>
  <c r="G318" i="2"/>
  <c r="G317" i="2"/>
  <c r="G316" i="2"/>
  <c r="G320" i="2"/>
  <c r="G321" i="2"/>
  <c r="I315" i="2"/>
  <c r="I314" i="2"/>
  <c r="I313" i="2"/>
  <c r="I312" i="2"/>
  <c r="I311" i="2"/>
  <c r="I310" i="2"/>
  <c r="H315" i="2"/>
  <c r="H314" i="2"/>
  <c r="H313" i="2"/>
  <c r="H312" i="2"/>
  <c r="H311" i="2"/>
  <c r="H310" i="2"/>
  <c r="I306" i="2"/>
  <c r="I305" i="2"/>
  <c r="I304" i="2"/>
  <c r="H306" i="2"/>
  <c r="H309" i="2"/>
  <c r="H307" i="2"/>
  <c r="G305" i="2"/>
  <c r="G304" i="2"/>
  <c r="G307" i="2"/>
  <c r="G308" i="2"/>
  <c r="I297" i="2"/>
  <c r="I296" i="2"/>
  <c r="I295" i="2"/>
  <c r="H297" i="2"/>
  <c r="H296" i="2"/>
  <c r="H295" i="2"/>
  <c r="H294" i="2"/>
  <c r="H293" i="2"/>
  <c r="H292" i="2"/>
  <c r="I300" i="2"/>
  <c r="I299" i="2"/>
  <c r="I298" i="2"/>
  <c r="H300" i="2"/>
  <c r="H299" i="2"/>
  <c r="H298" i="2"/>
  <c r="G299" i="2"/>
  <c r="G298" i="2"/>
  <c r="G296" i="2"/>
  <c r="G295" i="2"/>
  <c r="G294" i="2"/>
  <c r="G293" i="2"/>
  <c r="G292" i="2"/>
  <c r="G291" i="2"/>
  <c r="I291" i="2"/>
  <c r="I290" i="2"/>
  <c r="G283" i="2"/>
  <c r="G282" i="2"/>
  <c r="G281" i="2"/>
  <c r="G280" i="2"/>
  <c r="I284" i="2"/>
  <c r="H284" i="2"/>
  <c r="I285" i="2"/>
  <c r="H285" i="2"/>
  <c r="G278" i="2"/>
  <c r="G277" i="2"/>
  <c r="G276" i="2"/>
  <c r="G275" i="2"/>
  <c r="I279" i="2"/>
  <c r="I278" i="2"/>
  <c r="I277" i="2"/>
  <c r="I276" i="2"/>
  <c r="I275" i="2"/>
  <c r="H279" i="2"/>
  <c r="H278" i="2"/>
  <c r="H277" i="2"/>
  <c r="H276" i="2"/>
  <c r="H275" i="2"/>
  <c r="G271" i="2"/>
  <c r="G270" i="2"/>
  <c r="G269" i="2"/>
  <c r="G268" i="2"/>
  <c r="G267" i="2"/>
  <c r="G266" i="2"/>
  <c r="I273" i="2"/>
  <c r="I272" i="2"/>
  <c r="I271" i="2"/>
  <c r="I270" i="2"/>
  <c r="I269" i="2"/>
  <c r="I268" i="2"/>
  <c r="I267" i="2"/>
  <c r="I266" i="2"/>
  <c r="H273" i="2"/>
  <c r="H272" i="2"/>
  <c r="G264" i="2"/>
  <c r="G263" i="2"/>
  <c r="G262" i="2"/>
  <c r="G261" i="2"/>
  <c r="G260" i="2"/>
  <c r="G259" i="2"/>
  <c r="I265" i="2"/>
  <c r="I264" i="2"/>
  <c r="I263" i="2"/>
  <c r="I262" i="2"/>
  <c r="I261" i="2"/>
  <c r="I260" i="2"/>
  <c r="I259" i="2"/>
  <c r="H265" i="2"/>
  <c r="H264" i="2"/>
  <c r="H263" i="2"/>
  <c r="H262" i="2"/>
  <c r="H261" i="2"/>
  <c r="H260" i="2"/>
  <c r="H259" i="2"/>
  <c r="I256" i="2"/>
  <c r="H256" i="2"/>
  <c r="I255" i="2"/>
  <c r="H255" i="2"/>
  <c r="I254" i="2"/>
  <c r="I253" i="2"/>
  <c r="H254" i="2"/>
  <c r="G257" i="2"/>
  <c r="G253" i="2"/>
  <c r="G246" i="2"/>
  <c r="G245" i="2"/>
  <c r="G244" i="2"/>
  <c r="G243" i="2"/>
  <c r="G247" i="2"/>
  <c r="I248" i="2"/>
  <c r="I246" i="2"/>
  <c r="I245" i="2"/>
  <c r="I244" i="2"/>
  <c r="I243" i="2"/>
  <c r="H248" i="2"/>
  <c r="H246" i="2"/>
  <c r="H245" i="2"/>
  <c r="H244" i="2"/>
  <c r="H243" i="2"/>
  <c r="I242" i="2"/>
  <c r="I239" i="2"/>
  <c r="I238" i="2"/>
  <c r="I237" i="2"/>
  <c r="H242" i="2"/>
  <c r="H241" i="2"/>
  <c r="G239" i="2"/>
  <c r="G238" i="2"/>
  <c r="G237" i="2"/>
  <c r="G240" i="2"/>
  <c r="G241" i="2"/>
  <c r="I236" i="2"/>
  <c r="I233" i="2"/>
  <c r="H236" i="2"/>
  <c r="H232" i="2"/>
  <c r="H231" i="2"/>
  <c r="G232" i="2"/>
  <c r="G231" i="2"/>
  <c r="G233" i="2"/>
  <c r="G234" i="2"/>
  <c r="G235" i="2"/>
  <c r="I227" i="2"/>
  <c r="I226" i="2"/>
  <c r="H227" i="2"/>
  <c r="H225" i="2"/>
  <c r="G225" i="2"/>
  <c r="G226" i="2"/>
  <c r="G222" i="2"/>
  <c r="G223" i="2"/>
  <c r="G228" i="2"/>
  <c r="G229" i="2"/>
  <c r="I230" i="2"/>
  <c r="H230" i="2"/>
  <c r="H228" i="2"/>
  <c r="I224" i="2"/>
  <c r="I223" i="2"/>
  <c r="H224" i="2"/>
  <c r="H223" i="2"/>
  <c r="I221" i="2"/>
  <c r="I220" i="2"/>
  <c r="H221" i="2"/>
  <c r="H220" i="2"/>
  <c r="I215" i="2"/>
  <c r="I213" i="2"/>
  <c r="H215" i="2"/>
  <c r="H213" i="2"/>
  <c r="G219" i="2"/>
  <c r="G218" i="2"/>
  <c r="G217" i="2"/>
  <c r="G216" i="2"/>
  <c r="G220" i="2"/>
  <c r="G212" i="2"/>
  <c r="G213" i="2"/>
  <c r="G214" i="2"/>
  <c r="I211" i="2"/>
  <c r="I210" i="2"/>
  <c r="I209" i="2"/>
  <c r="I208" i="2"/>
  <c r="H211" i="2"/>
  <c r="H210" i="2"/>
  <c r="H209" i="2"/>
  <c r="H208" i="2"/>
  <c r="G210" i="2"/>
  <c r="G209" i="2"/>
  <c r="G208" i="2"/>
  <c r="G195" i="2"/>
  <c r="G194" i="2"/>
  <c r="F195" i="2"/>
  <c r="F194" i="2"/>
  <c r="I196" i="2"/>
  <c r="I195" i="2"/>
  <c r="I194" i="2"/>
  <c r="H196" i="2"/>
  <c r="H195" i="2"/>
  <c r="H194" i="2"/>
  <c r="I187" i="2"/>
  <c r="I185" i="2"/>
  <c r="H187" i="2"/>
  <c r="I190" i="2"/>
  <c r="I189" i="2"/>
  <c r="I188" i="2"/>
  <c r="I184" i="2"/>
  <c r="I183" i="2"/>
  <c r="I182" i="2"/>
  <c r="H190" i="2"/>
  <c r="H189" i="2"/>
  <c r="H188" i="2"/>
  <c r="G189" i="2"/>
  <c r="G188" i="2"/>
  <c r="G185" i="2"/>
  <c r="G186" i="2"/>
  <c r="I177" i="2"/>
  <c r="H177" i="2"/>
  <c r="I178" i="2"/>
  <c r="H178" i="2"/>
  <c r="H181" i="2"/>
  <c r="H180" i="2"/>
  <c r="H179" i="2"/>
  <c r="I181" i="2"/>
  <c r="I180" i="2"/>
  <c r="I179" i="2"/>
  <c r="G180" i="2"/>
  <c r="G179" i="2"/>
  <c r="G176" i="2"/>
  <c r="G175" i="2"/>
  <c r="I171" i="2"/>
  <c r="I170" i="2"/>
  <c r="I169" i="2"/>
  <c r="I168" i="2"/>
  <c r="I167" i="2"/>
  <c r="I166" i="2"/>
  <c r="H171" i="2"/>
  <c r="H170" i="2"/>
  <c r="H169" i="2"/>
  <c r="H168" i="2"/>
  <c r="H167" i="2"/>
  <c r="H166" i="2"/>
  <c r="G170" i="2"/>
  <c r="G169" i="2"/>
  <c r="G168" i="2"/>
  <c r="G167" i="2"/>
  <c r="G166" i="2"/>
  <c r="G152" i="2"/>
  <c r="G153" i="2"/>
  <c r="I154" i="2"/>
  <c r="I152" i="2"/>
  <c r="H154" i="2"/>
  <c r="H153" i="2"/>
  <c r="I151" i="2"/>
  <c r="I149" i="2"/>
  <c r="H151" i="2"/>
  <c r="H150" i="2"/>
  <c r="H148" i="2"/>
  <c r="G149" i="2"/>
  <c r="G150" i="2"/>
  <c r="G146" i="2"/>
  <c r="G145" i="2"/>
  <c r="G144" i="2"/>
  <c r="I147" i="2"/>
  <c r="I146" i="2"/>
  <c r="I145" i="2"/>
  <c r="I144" i="2"/>
  <c r="H147" i="2"/>
  <c r="H146" i="2"/>
  <c r="H145" i="2"/>
  <c r="H144" i="2"/>
  <c r="G142" i="2"/>
  <c r="G141" i="2"/>
  <c r="G140" i="2"/>
  <c r="I143" i="2"/>
  <c r="I142" i="2"/>
  <c r="I141" i="2"/>
  <c r="I140" i="2"/>
  <c r="H143" i="2"/>
  <c r="H142" i="2"/>
  <c r="H141" i="2"/>
  <c r="H140" i="2"/>
  <c r="I139" i="2"/>
  <c r="I138" i="2"/>
  <c r="I137" i="2"/>
  <c r="I136" i="2"/>
  <c r="H139" i="2"/>
  <c r="H138" i="2"/>
  <c r="H137" i="2"/>
  <c r="H136" i="2"/>
  <c r="G138" i="2"/>
  <c r="G137" i="2"/>
  <c r="G136" i="2"/>
  <c r="I134" i="2"/>
  <c r="I133" i="2"/>
  <c r="H134" i="2"/>
  <c r="H132" i="2"/>
  <c r="G131" i="2"/>
  <c r="G130" i="2"/>
  <c r="G132" i="2"/>
  <c r="G133" i="2"/>
  <c r="G127" i="2"/>
  <c r="G125" i="2"/>
  <c r="G124" i="2"/>
  <c r="G123" i="2"/>
  <c r="G121" i="2"/>
  <c r="G120" i="2"/>
  <c r="G119" i="2"/>
  <c r="G118" i="2"/>
  <c r="G117" i="2"/>
  <c r="I122" i="2"/>
  <c r="I121" i="2"/>
  <c r="I120" i="2"/>
  <c r="I119" i="2"/>
  <c r="I118" i="2"/>
  <c r="I117" i="2"/>
  <c r="H122" i="2"/>
  <c r="H121" i="2"/>
  <c r="H120" i="2"/>
  <c r="H119" i="2"/>
  <c r="H118" i="2"/>
  <c r="H117" i="2"/>
  <c r="I109" i="2"/>
  <c r="I112" i="2"/>
  <c r="I111" i="2"/>
  <c r="H109" i="2"/>
  <c r="H108" i="2"/>
  <c r="H107" i="2"/>
  <c r="I115" i="2"/>
  <c r="I114" i="2"/>
  <c r="I113" i="2"/>
  <c r="H115" i="2"/>
  <c r="H114" i="2"/>
  <c r="H113" i="2"/>
  <c r="G114" i="2"/>
  <c r="G113" i="2"/>
  <c r="G111" i="2"/>
  <c r="G110" i="2"/>
  <c r="G108" i="2"/>
  <c r="G107" i="2"/>
  <c r="G102" i="2"/>
  <c r="G103" i="2"/>
  <c r="I104" i="2"/>
  <c r="I102" i="2"/>
  <c r="H104" i="2"/>
  <c r="H102" i="2"/>
  <c r="G99" i="2"/>
  <c r="G100" i="2"/>
  <c r="I101" i="2"/>
  <c r="I100" i="2"/>
  <c r="H101" i="2"/>
  <c r="H99" i="2"/>
  <c r="G96" i="2"/>
  <c r="G97" i="2"/>
  <c r="G93" i="2"/>
  <c r="G92" i="2"/>
  <c r="G91" i="2"/>
  <c r="G94" i="2"/>
  <c r="I95" i="2"/>
  <c r="H95" i="2"/>
  <c r="H98" i="2"/>
  <c r="H97" i="2"/>
  <c r="G88" i="2"/>
  <c r="G87" i="2"/>
  <c r="G86" i="2"/>
  <c r="G82" i="2"/>
  <c r="G83" i="2"/>
  <c r="G84" i="2"/>
  <c r="I85" i="2"/>
  <c r="I82" i="2"/>
  <c r="H85" i="2"/>
  <c r="H82" i="2"/>
  <c r="G78" i="2"/>
  <c r="G79" i="2"/>
  <c r="G80" i="2"/>
  <c r="G68" i="2"/>
  <c r="G67" i="2"/>
  <c r="G66" i="2"/>
  <c r="H69" i="2"/>
  <c r="H68" i="2"/>
  <c r="H67" i="2"/>
  <c r="H66" i="2"/>
  <c r="G63" i="2"/>
  <c r="G62" i="2"/>
  <c r="G64" i="2"/>
  <c r="I65" i="2"/>
  <c r="I63" i="2"/>
  <c r="I62" i="2"/>
  <c r="H65" i="2"/>
  <c r="H63" i="2"/>
  <c r="H62" i="2"/>
  <c r="I58" i="2"/>
  <c r="I57" i="2"/>
  <c r="H58" i="2"/>
  <c r="H57" i="2"/>
  <c r="I61" i="2"/>
  <c r="I60" i="2"/>
  <c r="H61" i="2"/>
  <c r="G56" i="2"/>
  <c r="G55" i="2"/>
  <c r="G57" i="2"/>
  <c r="G59" i="2"/>
  <c r="G60" i="2"/>
  <c r="G51" i="2"/>
  <c r="G52" i="2"/>
  <c r="G53" i="2"/>
  <c r="I54" i="2"/>
  <c r="I53" i="2"/>
  <c r="H54" i="2"/>
  <c r="H51" i="2"/>
  <c r="G40" i="2"/>
  <c r="G39" i="2"/>
  <c r="G38" i="2"/>
  <c r="G34" i="2"/>
  <c r="G33" i="2"/>
  <c r="G32" i="2"/>
  <c r="G28" i="2"/>
  <c r="G29" i="2"/>
  <c r="G30" i="2"/>
  <c r="G22" i="2"/>
  <c r="G23" i="2"/>
  <c r="G24" i="2"/>
  <c r="G25" i="2"/>
  <c r="I26" i="2"/>
  <c r="I22" i="2"/>
  <c r="H26" i="2"/>
  <c r="H25" i="2"/>
  <c r="I19" i="2"/>
  <c r="I18" i="2"/>
  <c r="I17" i="2"/>
  <c r="I16" i="2"/>
  <c r="I15" i="2"/>
  <c r="I14" i="2"/>
  <c r="I13" i="2"/>
  <c r="H19" i="2"/>
  <c r="H18" i="2"/>
  <c r="H17" i="2"/>
  <c r="H16" i="2"/>
  <c r="H15" i="2"/>
  <c r="H14" i="2"/>
  <c r="H13" i="2"/>
  <c r="G18" i="2"/>
  <c r="G17" i="2"/>
  <c r="G16" i="2"/>
  <c r="G15" i="2"/>
  <c r="G14" i="2"/>
  <c r="G13" i="2"/>
  <c r="F520" i="2"/>
  <c r="F519" i="2"/>
  <c r="F518" i="2"/>
  <c r="F516" i="2"/>
  <c r="F515" i="2"/>
  <c r="F514" i="2"/>
  <c r="F508" i="2"/>
  <c r="F507" i="2"/>
  <c r="F506" i="2"/>
  <c r="F505" i="2"/>
  <c r="H505" i="2"/>
  <c r="H504" i="2"/>
  <c r="H503" i="2"/>
  <c r="H502" i="2"/>
  <c r="F500" i="2"/>
  <c r="F499" i="2"/>
  <c r="F498" i="2"/>
  <c r="F496" i="2"/>
  <c r="F495" i="2"/>
  <c r="F494" i="2"/>
  <c r="F488" i="2"/>
  <c r="F487" i="2"/>
  <c r="F485" i="2"/>
  <c r="F484" i="2"/>
  <c r="F482" i="2"/>
  <c r="F481" i="2"/>
  <c r="F480" i="2"/>
  <c r="F478" i="2"/>
  <c r="F477" i="2"/>
  <c r="F476" i="2"/>
  <c r="F474" i="2"/>
  <c r="F473" i="2"/>
  <c r="F472" i="2"/>
  <c r="F470" i="2"/>
  <c r="F469" i="2"/>
  <c r="F468" i="2"/>
  <c r="F466" i="2"/>
  <c r="F465" i="2"/>
  <c r="F464" i="2"/>
  <c r="F462" i="2"/>
  <c r="F461" i="2"/>
  <c r="F459" i="2"/>
  <c r="F458" i="2"/>
  <c r="F457" i="2"/>
  <c r="F455" i="2"/>
  <c r="F454" i="2"/>
  <c r="F453" i="2"/>
  <c r="F451" i="2"/>
  <c r="F450" i="2"/>
  <c r="F449" i="2"/>
  <c r="F447" i="2"/>
  <c r="F446" i="2"/>
  <c r="F445" i="2"/>
  <c r="F443" i="2"/>
  <c r="F442" i="2"/>
  <c r="F441" i="2"/>
  <c r="F439" i="2"/>
  <c r="F438" i="2"/>
  <c r="F436" i="2"/>
  <c r="F435" i="2"/>
  <c r="F432" i="2"/>
  <c r="F431" i="2"/>
  <c r="F429" i="2"/>
  <c r="F428" i="2"/>
  <c r="F427" i="2"/>
  <c r="F425" i="2"/>
  <c r="F424" i="2"/>
  <c r="F422" i="2"/>
  <c r="F421" i="2"/>
  <c r="F420" i="2"/>
  <c r="F418" i="2"/>
  <c r="F417" i="2"/>
  <c r="F416" i="2"/>
  <c r="F414" i="2"/>
  <c r="F413" i="2"/>
  <c r="F412" i="2"/>
  <c r="F411" i="2"/>
  <c r="F401" i="2"/>
  <c r="F395" i="2"/>
  <c r="F394" i="2"/>
  <c r="F390" i="2"/>
  <c r="H379" i="2"/>
  <c r="H385" i="2"/>
  <c r="F372" i="2"/>
  <c r="F371" i="2"/>
  <c r="F370" i="2"/>
  <c r="F321" i="2"/>
  <c r="F320" i="2"/>
  <c r="F319" i="2"/>
  <c r="F318" i="2"/>
  <c r="F317" i="2"/>
  <c r="F316" i="2"/>
  <c r="F308" i="2"/>
  <c r="F307" i="2"/>
  <c r="F305" i="2"/>
  <c r="F304" i="2"/>
  <c r="F299" i="2"/>
  <c r="F298" i="2"/>
  <c r="F296" i="2"/>
  <c r="F295" i="2"/>
  <c r="F291" i="2"/>
  <c r="H291" i="2"/>
  <c r="F283" i="2"/>
  <c r="F282" i="2"/>
  <c r="F281" i="2"/>
  <c r="F280" i="2"/>
  <c r="F278" i="2"/>
  <c r="F277" i="2"/>
  <c r="F276" i="2"/>
  <c r="F275" i="2"/>
  <c r="F274" i="2"/>
  <c r="F271" i="2"/>
  <c r="F270" i="2"/>
  <c r="F269" i="2"/>
  <c r="F268" i="2"/>
  <c r="F267" i="2"/>
  <c r="F266" i="2"/>
  <c r="F264" i="2"/>
  <c r="F263" i="2"/>
  <c r="F262" i="2"/>
  <c r="F261" i="2"/>
  <c r="F260" i="2"/>
  <c r="F259" i="2"/>
  <c r="F257" i="2"/>
  <c r="F253" i="2"/>
  <c r="F252" i="2"/>
  <c r="F251" i="2"/>
  <c r="F250" i="2"/>
  <c r="F249" i="2"/>
  <c r="F247" i="2"/>
  <c r="F246" i="2"/>
  <c r="F245" i="2"/>
  <c r="F244" i="2"/>
  <c r="F243" i="2"/>
  <c r="F241" i="2"/>
  <c r="F240" i="2"/>
  <c r="F239" i="2"/>
  <c r="F238" i="2"/>
  <c r="F237" i="2"/>
  <c r="F235" i="2"/>
  <c r="F234" i="2"/>
  <c r="F233" i="2"/>
  <c r="F232" i="2"/>
  <c r="F231" i="2"/>
  <c r="F229" i="2"/>
  <c r="F228" i="2"/>
  <c r="F226" i="2"/>
  <c r="F225" i="2"/>
  <c r="F223" i="2"/>
  <c r="F222" i="2"/>
  <c r="F220" i="2"/>
  <c r="F219" i="2"/>
  <c r="F218" i="2"/>
  <c r="F217" i="2"/>
  <c r="F216" i="2"/>
  <c r="F214" i="2"/>
  <c r="F213" i="2"/>
  <c r="F212" i="2"/>
  <c r="F210" i="2"/>
  <c r="F209" i="2"/>
  <c r="F208" i="2"/>
  <c r="F207" i="2"/>
  <c r="F206" i="2"/>
  <c r="F189" i="2"/>
  <c r="F188" i="2"/>
  <c r="F186" i="2"/>
  <c r="F185" i="2"/>
  <c r="F180" i="2"/>
  <c r="F179" i="2"/>
  <c r="F176" i="2"/>
  <c r="F175" i="2"/>
  <c r="F153" i="2"/>
  <c r="F152" i="2"/>
  <c r="F150" i="2"/>
  <c r="F149" i="2"/>
  <c r="F148" i="2"/>
  <c r="F146" i="2"/>
  <c r="F145" i="2"/>
  <c r="F144" i="2"/>
  <c r="F142" i="2"/>
  <c r="F141" i="2"/>
  <c r="F140" i="2"/>
  <c r="F138" i="2"/>
  <c r="F137" i="2"/>
  <c r="F136" i="2"/>
  <c r="F133" i="2"/>
  <c r="F132" i="2"/>
  <c r="F131" i="2"/>
  <c r="F130" i="2"/>
  <c r="F121" i="2"/>
  <c r="F120" i="2"/>
  <c r="F119" i="2"/>
  <c r="F118" i="2"/>
  <c r="F117" i="2"/>
  <c r="F114" i="2"/>
  <c r="F113" i="2"/>
  <c r="F111" i="2"/>
  <c r="F110" i="2"/>
  <c r="F108" i="2"/>
  <c r="F107" i="2"/>
  <c r="F103" i="2"/>
  <c r="F102" i="2"/>
  <c r="F100" i="2"/>
  <c r="F99" i="2"/>
  <c r="F97" i="2"/>
  <c r="F96" i="2"/>
  <c r="F94" i="2"/>
  <c r="F93" i="2"/>
  <c r="F92" i="2"/>
  <c r="F91" i="2"/>
  <c r="F88" i="2"/>
  <c r="F87" i="2"/>
  <c r="F86" i="2"/>
  <c r="F84" i="2"/>
  <c r="F83" i="2"/>
  <c r="F82" i="2"/>
  <c r="F80" i="2"/>
  <c r="F79" i="2"/>
  <c r="F78" i="2"/>
  <c r="F68" i="2"/>
  <c r="F67" i="2"/>
  <c r="F66" i="2"/>
  <c r="F64" i="2"/>
  <c r="F63" i="2"/>
  <c r="F62" i="2"/>
  <c r="F60" i="2"/>
  <c r="F59" i="2"/>
  <c r="F57" i="2"/>
  <c r="F56" i="2"/>
  <c r="F55" i="2"/>
  <c r="F53" i="2"/>
  <c r="F52" i="2"/>
  <c r="F51" i="2"/>
  <c r="F48" i="2"/>
  <c r="F47" i="2"/>
  <c r="F46" i="2"/>
  <c r="F34" i="2"/>
  <c r="F33" i="2"/>
  <c r="F32" i="2"/>
  <c r="F30" i="2"/>
  <c r="F29" i="2"/>
  <c r="F28" i="2"/>
  <c r="F25" i="2"/>
  <c r="F24" i="2"/>
  <c r="F23" i="2"/>
  <c r="F22" i="2"/>
  <c r="F18" i="2"/>
  <c r="F17" i="2"/>
  <c r="F16" i="2"/>
  <c r="F15" i="2"/>
  <c r="F14" i="2"/>
  <c r="F13" i="2"/>
  <c r="F402" i="2"/>
  <c r="F170" i="2"/>
  <c r="F169" i="2"/>
  <c r="F168" i="2"/>
  <c r="F167" i="2"/>
  <c r="F166" i="2"/>
  <c r="G376" i="2"/>
  <c r="G375" i="2"/>
  <c r="I450" i="2"/>
  <c r="H493" i="2"/>
  <c r="H492" i="2"/>
  <c r="H491" i="2"/>
  <c r="H490" i="2"/>
  <c r="H399" i="2"/>
  <c r="H398" i="2"/>
  <c r="H397" i="2"/>
  <c r="F398" i="2"/>
  <c r="F397" i="2"/>
  <c r="I428" i="2"/>
  <c r="I458" i="2"/>
  <c r="I451" i="2"/>
  <c r="I99" i="2"/>
  <c r="H488" i="2"/>
  <c r="I454" i="2"/>
  <c r="H429" i="2"/>
  <c r="H100" i="2"/>
  <c r="I342" i="2"/>
  <c r="I341" i="2"/>
  <c r="H370" i="2"/>
  <c r="I360" i="2"/>
  <c r="G480" i="2"/>
  <c r="F158" i="2"/>
  <c r="G158" i="2"/>
  <c r="I459" i="2"/>
  <c r="H73" i="2"/>
  <c r="H72" i="2"/>
  <c r="H71" i="2"/>
  <c r="H70" i="2"/>
  <c r="H484" i="2"/>
  <c r="I465" i="2"/>
  <c r="I453" i="2"/>
  <c r="H425" i="2"/>
  <c r="I500" i="2"/>
  <c r="H403" i="2"/>
  <c r="H401" i="2"/>
  <c r="H214" i="2"/>
  <c r="I83" i="2"/>
  <c r="H212" i="2"/>
  <c r="H233" i="2"/>
  <c r="F400" i="2"/>
  <c r="H240" i="2"/>
  <c r="H219" i="2"/>
  <c r="I219" i="2"/>
  <c r="H239" i="2"/>
  <c r="H238" i="2"/>
  <c r="H237" i="2"/>
  <c r="F408" i="2"/>
  <c r="F376" i="2"/>
  <c r="F375" i="2"/>
  <c r="H390" i="2"/>
  <c r="H388" i="2"/>
  <c r="H387" i="2"/>
  <c r="F388" i="2"/>
  <c r="F387" i="2"/>
  <c r="I24" i="2"/>
  <c r="I25" i="2"/>
  <c r="H83" i="2"/>
  <c r="H186" i="2"/>
  <c r="F512" i="2"/>
  <c r="F511" i="2"/>
  <c r="F510" i="2"/>
  <c r="F382" i="2"/>
  <c r="F381" i="2"/>
  <c r="H28" i="2"/>
  <c r="I23" i="2"/>
  <c r="H378" i="2"/>
  <c r="H376" i="2"/>
  <c r="H375" i="2"/>
  <c r="I93" i="2"/>
  <c r="H305" i="2"/>
  <c r="H304" i="2"/>
  <c r="H303" i="2"/>
  <c r="H302" i="2"/>
  <c r="H301" i="2"/>
  <c r="I319" i="2"/>
  <c r="I318" i="2"/>
  <c r="I317" i="2"/>
  <c r="I316" i="2"/>
  <c r="I321" i="2"/>
  <c r="I320" i="2"/>
  <c r="H453" i="2"/>
  <c r="H474" i="2"/>
  <c r="H472" i="2"/>
  <c r="H78" i="2"/>
  <c r="I30" i="2"/>
  <c r="I108" i="2"/>
  <c r="I107" i="2"/>
  <c r="I150" i="2"/>
  <c r="I153" i="2"/>
  <c r="H417" i="2"/>
  <c r="H416" i="2"/>
  <c r="H432" i="2"/>
  <c r="I461" i="2"/>
  <c r="G427" i="2"/>
  <c r="H283" i="2"/>
  <c r="H282" i="2"/>
  <c r="H281" i="2"/>
  <c r="H280" i="2"/>
  <c r="G288" i="2"/>
  <c r="G287" i="2"/>
  <c r="G286" i="2"/>
  <c r="I240" i="2"/>
  <c r="H235" i="2"/>
  <c r="H226" i="2"/>
  <c r="H234" i="2"/>
  <c r="I383" i="2"/>
  <c r="I482" i="2"/>
  <c r="I466" i="2"/>
  <c r="G362" i="2"/>
  <c r="G357" i="2"/>
  <c r="G356" i="2"/>
  <c r="I363" i="2"/>
  <c r="H358" i="2"/>
  <c r="H359" i="2"/>
  <c r="H360" i="2"/>
  <c r="I336" i="2"/>
  <c r="G126" i="2"/>
  <c r="I128" i="2"/>
  <c r="I127" i="2"/>
  <c r="I125" i="2"/>
  <c r="I124" i="2"/>
  <c r="I123" i="2"/>
  <c r="F339" i="2"/>
  <c r="F338" i="2"/>
  <c r="F331" i="2"/>
  <c r="F330" i="2"/>
  <c r="F329" i="2"/>
  <c r="H364" i="2"/>
  <c r="F288" i="2"/>
  <c r="F287" i="2"/>
  <c r="F286" i="2"/>
  <c r="H133" i="2"/>
  <c r="H320" i="2"/>
  <c r="I499" i="2"/>
  <c r="I59" i="2"/>
  <c r="H229" i="2"/>
  <c r="I371" i="2"/>
  <c r="H222" i="2"/>
  <c r="H218" i="2"/>
  <c r="H217" i="2"/>
  <c r="H216" i="2"/>
  <c r="H395" i="2"/>
  <c r="F40" i="2"/>
  <c r="F39" i="2"/>
  <c r="F38" i="2"/>
  <c r="I464" i="2"/>
  <c r="I366" i="2"/>
  <c r="I158" i="2"/>
  <c r="H411" i="2"/>
  <c r="H409" i="2"/>
  <c r="F409" i="2"/>
  <c r="F410" i="2"/>
  <c r="F504" i="2"/>
  <c r="F503" i="2"/>
  <c r="F502" i="2"/>
  <c r="F434" i="2"/>
  <c r="I56" i="2"/>
  <c r="H64" i="2"/>
  <c r="I110" i="2"/>
  <c r="H41" i="2"/>
  <c r="H40" i="2"/>
  <c r="H39" i="2"/>
  <c r="H38" i="2"/>
  <c r="H201" i="2"/>
  <c r="G174" i="2"/>
  <c r="G173" i="2"/>
  <c r="G172" i="2"/>
  <c r="I400" i="2"/>
  <c r="H308" i="2"/>
  <c r="I401" i="2"/>
  <c r="I78" i="2"/>
  <c r="H500" i="2"/>
  <c r="H127" i="2"/>
  <c r="H125" i="2"/>
  <c r="H124" i="2"/>
  <c r="H123" i="2"/>
  <c r="I79" i="2"/>
  <c r="I235" i="2"/>
  <c r="F44" i="2"/>
  <c r="F43" i="2"/>
  <c r="F42" i="2"/>
  <c r="H253" i="2"/>
  <c r="H252" i="2"/>
  <c r="H251" i="2"/>
  <c r="H250" i="2"/>
  <c r="H249" i="2"/>
  <c r="I333" i="2"/>
  <c r="I409" i="2"/>
  <c r="I408" i="2"/>
  <c r="H207" i="2"/>
  <c r="H206" i="2"/>
  <c r="I197" i="2"/>
  <c r="I232" i="2"/>
  <c r="I231" i="2"/>
  <c r="I132" i="2"/>
  <c r="H247" i="2"/>
  <c r="I131" i="2"/>
  <c r="I130" i="2"/>
  <c r="I103" i="2"/>
  <c r="H93" i="2"/>
  <c r="H92" i="2"/>
  <c r="H91" i="2"/>
  <c r="H197" i="2"/>
  <c r="H402" i="2"/>
  <c r="H96" i="2"/>
  <c r="H53" i="2"/>
  <c r="F106" i="2"/>
  <c r="F105" i="2"/>
  <c r="H321" i="2"/>
  <c r="H131" i="2"/>
  <c r="H130" i="2"/>
  <c r="I370" i="2"/>
  <c r="G290" i="2"/>
  <c r="H421" i="2"/>
  <c r="G289" i="2"/>
  <c r="H103" i="2"/>
  <c r="H84" i="2"/>
  <c r="G393" i="2"/>
  <c r="I64" i="2"/>
  <c r="H52" i="2"/>
  <c r="H94" i="2"/>
  <c r="H477" i="2"/>
  <c r="H481" i="2"/>
  <c r="F77" i="2"/>
  <c r="F76" i="2"/>
  <c r="F294" i="2"/>
  <c r="F293" i="2"/>
  <c r="F292" i="2"/>
  <c r="F303" i="2"/>
  <c r="F302" i="2"/>
  <c r="F301" i="2"/>
  <c r="G48" i="2"/>
  <c r="G47" i="2"/>
  <c r="G46" i="2"/>
  <c r="I252" i="2"/>
  <c r="I251" i="2"/>
  <c r="I250" i="2"/>
  <c r="I249" i="2"/>
  <c r="H271" i="2"/>
  <c r="H270" i="2"/>
  <c r="H269" i="2"/>
  <c r="H268" i="2"/>
  <c r="H267" i="2"/>
  <c r="H266" i="2"/>
  <c r="G274" i="2"/>
  <c r="G339" i="2"/>
  <c r="G338" i="2"/>
  <c r="G331" i="2"/>
  <c r="G330" i="2"/>
  <c r="G329" i="2"/>
  <c r="G323" i="2"/>
  <c r="F90" i="2"/>
  <c r="H60" i="2"/>
  <c r="H59" i="2"/>
  <c r="G77" i="2"/>
  <c r="G76" i="2"/>
  <c r="I98" i="2"/>
  <c r="I94" i="2"/>
  <c r="I283" i="2"/>
  <c r="I282" i="2"/>
  <c r="I281" i="2"/>
  <c r="I280" i="2"/>
  <c r="H447" i="2"/>
  <c r="H446" i="2"/>
  <c r="I474" i="2"/>
  <c r="I472" i="2"/>
  <c r="I473" i="2"/>
  <c r="I29" i="2"/>
  <c r="I28" i="2"/>
  <c r="I27" i="2"/>
  <c r="I21" i="2"/>
  <c r="H408" i="2"/>
  <c r="H445" i="2"/>
  <c r="H193" i="2"/>
  <c r="H192" i="2"/>
  <c r="H191" i="2"/>
  <c r="I55" i="2"/>
  <c r="I84" i="2"/>
  <c r="I288" i="2"/>
  <c r="I287" i="2"/>
  <c r="I286" i="2"/>
  <c r="I241" i="2"/>
  <c r="I289" i="2"/>
  <c r="I362" i="2"/>
  <c r="I357" i="2"/>
  <c r="I356" i="2"/>
  <c r="I484" i="2"/>
  <c r="I480" i="2"/>
  <c r="H56" i="2"/>
  <c r="H55" i="2"/>
  <c r="H50" i="2"/>
  <c r="I247" i="2"/>
  <c r="I478" i="2"/>
  <c r="I476" i="2"/>
  <c r="I488" i="2"/>
  <c r="H289" i="2"/>
  <c r="H290" i="2"/>
  <c r="H176" i="2"/>
  <c r="H175" i="2"/>
  <c r="I229" i="2"/>
  <c r="I228" i="2"/>
  <c r="G409" i="2"/>
  <c r="G408" i="2"/>
  <c r="I445" i="2"/>
  <c r="I447" i="2"/>
  <c r="I446" i="2"/>
  <c r="H450" i="2"/>
  <c r="H449" i="2"/>
  <c r="H463" i="2"/>
  <c r="H459" i="2"/>
  <c r="H464" i="2"/>
  <c r="H466" i="2"/>
  <c r="H465" i="2"/>
  <c r="H498" i="2"/>
  <c r="H499" i="2"/>
  <c r="H328" i="2"/>
  <c r="F326" i="2"/>
  <c r="I325" i="2"/>
  <c r="I324" i="2"/>
  <c r="I323" i="2"/>
  <c r="I326" i="2"/>
  <c r="I327" i="2"/>
  <c r="H342" i="2"/>
  <c r="H341" i="2"/>
  <c r="H343" i="2"/>
  <c r="H336" i="2"/>
  <c r="H335" i="2"/>
  <c r="H427" i="2"/>
  <c r="I148" i="2"/>
  <c r="I135" i="2"/>
  <c r="H480" i="2"/>
  <c r="F157" i="2"/>
  <c r="F156" i="2"/>
  <c r="G374" i="2"/>
  <c r="F27" i="2"/>
  <c r="G50" i="2"/>
  <c r="G207" i="2"/>
  <c r="G206" i="2"/>
  <c r="G205" i="2"/>
  <c r="I294" i="2"/>
  <c r="I293" i="2"/>
  <c r="I292" i="2"/>
  <c r="F193" i="2"/>
  <c r="F192" i="2"/>
  <c r="F191" i="2"/>
  <c r="H174" i="2"/>
  <c r="H173" i="2"/>
  <c r="H172" i="2"/>
  <c r="H37" i="2"/>
  <c r="I345" i="2"/>
  <c r="F135" i="2"/>
  <c r="F129" i="2"/>
  <c r="F205" i="2"/>
  <c r="I77" i="2"/>
  <c r="I76" i="2"/>
  <c r="H410" i="2"/>
  <c r="F127" i="2"/>
  <c r="F125" i="2"/>
  <c r="F124" i="2"/>
  <c r="F123" i="2"/>
  <c r="I422" i="2"/>
  <c r="I420" i="2"/>
  <c r="H458" i="2"/>
  <c r="H152" i="2"/>
  <c r="H400" i="2"/>
  <c r="H159" i="2"/>
  <c r="H393" i="2"/>
  <c r="H23" i="2"/>
  <c r="I186" i="2"/>
  <c r="H22" i="2"/>
  <c r="H434" i="2"/>
  <c r="I382" i="2"/>
  <c r="I381" i="2"/>
  <c r="F290" i="2"/>
  <c r="H288" i="2"/>
  <c r="H287" i="2"/>
  <c r="H286" i="2"/>
  <c r="F327" i="2"/>
  <c r="I309" i="2"/>
  <c r="H112" i="2"/>
  <c r="H111" i="2"/>
  <c r="H110" i="2"/>
  <c r="H149" i="2"/>
  <c r="H30" i="2"/>
  <c r="F325" i="2"/>
  <c r="F324" i="2"/>
  <c r="F323" i="2"/>
  <c r="H24" i="2"/>
  <c r="I418" i="2"/>
  <c r="I431" i="2"/>
  <c r="F289" i="2"/>
  <c r="F50" i="2"/>
  <c r="F126" i="2"/>
  <c r="G44" i="2"/>
  <c r="G43" i="2"/>
  <c r="G42" i="2"/>
  <c r="G37" i="2"/>
  <c r="I434" i="2"/>
  <c r="I457" i="2"/>
  <c r="F357" i="2"/>
  <c r="F356" i="2"/>
  <c r="F345" i="2"/>
  <c r="G148" i="2"/>
  <c r="I176" i="2"/>
  <c r="I175" i="2"/>
  <c r="H415" i="2"/>
  <c r="H414" i="2"/>
  <c r="H413" i="2"/>
  <c r="H412" i="2"/>
  <c r="G252" i="2"/>
  <c r="G251" i="2"/>
  <c r="G250" i="2"/>
  <c r="G249" i="2"/>
  <c r="I376" i="2"/>
  <c r="I375" i="2"/>
  <c r="I393" i="2"/>
  <c r="I41" i="2"/>
  <c r="I40" i="2"/>
  <c r="I39" i="2"/>
  <c r="I38" i="2"/>
  <c r="F37" i="2"/>
  <c r="F36" i="2"/>
  <c r="F374" i="2"/>
  <c r="F155" i="2"/>
  <c r="H205" i="2"/>
  <c r="H521" i="2"/>
  <c r="H274" i="2"/>
  <c r="I274" i="2"/>
  <c r="I374" i="2"/>
  <c r="F21" i="2"/>
  <c r="F184" i="2"/>
  <c r="F183" i="2"/>
  <c r="F182" i="2"/>
  <c r="G303" i="2"/>
  <c r="G302" i="2"/>
  <c r="G301" i="2"/>
  <c r="H420" i="2"/>
  <c r="H27" i="2"/>
  <c r="H77" i="2"/>
  <c r="H76" i="2"/>
  <c r="I234" i="2"/>
  <c r="I225" i="2"/>
  <c r="I415" i="2"/>
  <c r="I414" i="2"/>
  <c r="I413" i="2"/>
  <c r="I412" i="2"/>
  <c r="I126" i="2"/>
  <c r="I394" i="2"/>
  <c r="H512" i="2"/>
  <c r="H511" i="2"/>
  <c r="H510" i="2"/>
  <c r="H384" i="2"/>
  <c r="H382" i="2"/>
  <c r="H381" i="2"/>
  <c r="H374" i="2"/>
  <c r="I410" i="2"/>
  <c r="G410" i="2"/>
  <c r="H451" i="2"/>
  <c r="H80" i="2"/>
  <c r="G434" i="2"/>
  <c r="G369" i="2"/>
  <c r="F393" i="2"/>
  <c r="H454" i="2"/>
  <c r="I52" i="2"/>
  <c r="H185" i="2"/>
  <c r="H184" i="2"/>
  <c r="H183" i="2"/>
  <c r="H182" i="2"/>
  <c r="I222" i="2"/>
  <c r="I214" i="2"/>
  <c r="H372" i="2"/>
  <c r="I424" i="2"/>
  <c r="I212" i="2"/>
  <c r="I207" i="2"/>
  <c r="I206" i="2"/>
  <c r="H371" i="2"/>
  <c r="I51" i="2"/>
  <c r="I50" i="2"/>
  <c r="I193" i="2"/>
  <c r="I192" i="2"/>
  <c r="I191" i="2"/>
  <c r="H366" i="2"/>
  <c r="H362" i="2"/>
  <c r="H357" i="2"/>
  <c r="H356" i="2"/>
  <c r="H367" i="2"/>
  <c r="H347" i="2"/>
  <c r="H346" i="2"/>
  <c r="G27" i="2"/>
  <c r="G21" i="2"/>
  <c r="G184" i="2"/>
  <c r="G183" i="2"/>
  <c r="G182" i="2"/>
  <c r="G193" i="2"/>
  <c r="G192" i="2"/>
  <c r="G191" i="2"/>
  <c r="H157" i="2"/>
  <c r="H156" i="2"/>
  <c r="H155" i="2"/>
  <c r="G157" i="2"/>
  <c r="G156" i="2"/>
  <c r="G155" i="2"/>
  <c r="H332" i="2"/>
  <c r="H333" i="2"/>
  <c r="H135" i="2"/>
  <c r="H129" i="2"/>
  <c r="H116" i="2"/>
  <c r="G135" i="2"/>
  <c r="G129" i="2"/>
  <c r="G116" i="2"/>
  <c r="G106" i="2"/>
  <c r="G105" i="2"/>
  <c r="G90" i="2"/>
  <c r="H106" i="2"/>
  <c r="H105" i="2"/>
  <c r="I106" i="2"/>
  <c r="I105" i="2"/>
  <c r="F174" i="2"/>
  <c r="F173" i="2"/>
  <c r="F172" i="2"/>
  <c r="I157" i="2"/>
  <c r="I156" i="2"/>
  <c r="I155" i="2"/>
  <c r="I37" i="2"/>
  <c r="H90" i="2"/>
  <c r="I174" i="2"/>
  <c r="I173" i="2"/>
  <c r="I172" i="2"/>
  <c r="I129" i="2"/>
  <c r="I116" i="2"/>
  <c r="G36" i="2"/>
  <c r="G20" i="2"/>
  <c r="G522" i="2"/>
  <c r="F116" i="2"/>
  <c r="H325" i="2"/>
  <c r="H324" i="2"/>
  <c r="H327" i="2"/>
  <c r="H457" i="2"/>
  <c r="H331" i="2"/>
  <c r="H330" i="2"/>
  <c r="H329" i="2"/>
  <c r="H326" i="2"/>
  <c r="H462" i="2"/>
  <c r="H461" i="2"/>
  <c r="I97" i="2"/>
  <c r="I96" i="2"/>
  <c r="I92" i="2"/>
  <c r="I91" i="2"/>
  <c r="I90" i="2"/>
  <c r="H36" i="2"/>
  <c r="I218" i="2"/>
  <c r="I217" i="2"/>
  <c r="I216" i="2"/>
  <c r="I205" i="2"/>
  <c r="I521" i="2"/>
  <c r="H21" i="2"/>
  <c r="I308" i="2"/>
  <c r="I307" i="2"/>
  <c r="I303" i="2"/>
  <c r="I302" i="2"/>
  <c r="I301" i="2"/>
  <c r="I36" i="2"/>
  <c r="H345" i="2"/>
  <c r="H518" i="2"/>
  <c r="H520" i="2"/>
  <c r="H519" i="2"/>
  <c r="F20" i="2"/>
  <c r="F369" i="2"/>
  <c r="H369" i="2"/>
  <c r="I519" i="2"/>
  <c r="I518" i="2"/>
  <c r="I369" i="2"/>
  <c r="F522" i="2"/>
  <c r="I20" i="2"/>
  <c r="I522" i="2"/>
  <c r="H323" i="2"/>
  <c r="H522" i="2"/>
  <c r="H20" i="2"/>
  <c r="I520" i="2"/>
</calcChain>
</file>

<file path=xl/sharedStrings.xml><?xml version="1.0" encoding="utf-8"?>
<sst xmlns="http://schemas.openxmlformats.org/spreadsheetml/2006/main" count="1529" uniqueCount="403">
  <si>
    <t>Наименование</t>
  </si>
  <si>
    <t>Рз</t>
  </si>
  <si>
    <t>ВР</t>
  </si>
  <si>
    <t>01</t>
  </si>
  <si>
    <t>02</t>
  </si>
  <si>
    <t>Глава муниципального образования</t>
  </si>
  <si>
    <t>03</t>
  </si>
  <si>
    <t>Центральный аппарат</t>
  </si>
  <si>
    <t>500</t>
  </si>
  <si>
    <t>Резервные фонды</t>
  </si>
  <si>
    <t>05</t>
  </si>
  <si>
    <t>08</t>
  </si>
  <si>
    <t>09</t>
  </si>
  <si>
    <t>07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</si>
  <si>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</si>
  <si>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</si>
  <si>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Мобилизационная и вневойсковая подготовка</t>
  </si>
  <si>
    <t>Функционирования органов в сфере национальной безопасности и правоохранительной деятельности</t>
  </si>
  <si>
    <t>Общее образование</t>
  </si>
  <si>
    <t>Молодежная политика и оздоровление детей</t>
  </si>
  <si>
    <t>Распределение</t>
  </si>
  <si>
    <t>Функционирование высшего должностного лица субъекта Российской Федерации и органа местного самоуправления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</si>
  <si>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</si>
  <si>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Другие общегосударственные вопросы </t>
  </si>
  <si>
    <t>Массовый спорт</t>
  </si>
  <si>
    <t>Охрана объектов растительного и животного мира и среды их обитания</t>
  </si>
  <si>
    <t>Уплата налога на имущество организаций и земельного налога</t>
  </si>
  <si>
    <t>04</t>
  </si>
  <si>
    <t>Культура</t>
  </si>
  <si>
    <t xml:space="preserve">Санитарно – эпидемическое благополучие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</si>
  <si>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</si>
  <si>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06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</si>
  <si>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</si>
  <si>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</si>
  <si>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>Межбюджетные трансферты</t>
  </si>
  <si>
    <t>Дорожное хозяйство (дорожные фонды)</t>
  </si>
  <si>
    <t>Социальное обеспечение и иные выплаты населению</t>
  </si>
  <si>
    <t>300</t>
  </si>
  <si>
    <t>Охрана семьи и детства</t>
  </si>
  <si>
    <t>Предоставление мер социальной поддержки гражданам, имеющим детей, посещающих образовательные организации, реализующие образовательную программу дошкольного образования</t>
  </si>
  <si>
    <t>Жилищное хозяйство</t>
  </si>
  <si>
    <t>800</t>
  </si>
  <si>
    <t>Телевидение и радиовещание</t>
  </si>
  <si>
    <t>Субсидии телерадиокомпаниям и телерадиоорганизациям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</si>
  <si>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</si>
  <si>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Реализация государственных полномочий по организации осуществления мероприятий по проведению дезинфекции, дезинсекции и дератизации, санитарно-противоэпидемических мероприятий, проводимых с применением лабораторных методов исследования, в очагах инфекционных заболеваний, а также на территориях и в помещениях, где имеются и сохраняются условия для возникновения или распространения инфекционных заболеваний</t>
  </si>
  <si>
    <t>00</t>
  </si>
  <si>
    <t>Функционирование исполнительных органов местных администраций</t>
  </si>
  <si>
    <t>100</t>
  </si>
  <si>
    <t>Обеспечение деятельности библиотек</t>
  </si>
  <si>
    <t>Обеспечение деятельности клубов и культурно-досуговых центров</t>
  </si>
  <si>
    <t>Обеспечение деятельности киноучреждений</t>
  </si>
  <si>
    <t>Мероприятия в области культуры</t>
  </si>
  <si>
    <t>Дошкольное образование</t>
  </si>
  <si>
    <t>Развитие общеобразовательных организаций, включая школы-детские сады</t>
  </si>
  <si>
    <t>Развитие организаций дополнительного образования художественно-эстетической направленности, реализующих дополнительные общеобразовательные программы</t>
  </si>
  <si>
    <t>Проведение мероприятий для детей и молодежи</t>
  </si>
  <si>
    <t>Обеспечение деятельности учреждений молодежной политики</t>
  </si>
  <si>
    <t>Другие вопросы в области образования</t>
  </si>
  <si>
    <t>Другие вопросы в области национальной безопасности и правоохранительной деятельности</t>
  </si>
  <si>
    <t>200</t>
  </si>
  <si>
    <t>600</t>
  </si>
  <si>
    <t>Обеспечение хранения, учета, комплектования и использования архивного фонда и других архивных документов</t>
  </si>
  <si>
    <t>Обеспечение деятельности подведомственных учреждений</t>
  </si>
  <si>
    <t>Непрограммные направления расходов</t>
  </si>
  <si>
    <t>Мероприятия физической культуры и спорта в области массового спорта</t>
  </si>
  <si>
    <t>Строительство, реконструкция и ремонт (текущий и капитальный) автомобильных дорог за счет муниципального Дорожного фонда</t>
  </si>
  <si>
    <t>Обеспечение мероприятий по капитальному ремонту многоквартирных домов, включенные в состав республиканской программы проведения капитального ремонта многоквартирных домов</t>
  </si>
  <si>
    <t>Основное мероприятие "Обеспечение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организациях"</t>
  </si>
  <si>
    <t xml:space="preserve">Комплектование книжных фондов библиотек муниципальных образований </t>
  </si>
  <si>
    <t>Основное мероприятие "Реализация дошкольного образования"</t>
  </si>
  <si>
    <t>Основное мероприятие "Реализация школьного образования"</t>
  </si>
  <si>
    <t>Основное мероприятие "Организация предоставления дополнительного образования"</t>
  </si>
  <si>
    <t>по целевым статьям (муниципальным программам ЕМР и непрограммным направлениям деятельности)</t>
  </si>
  <si>
    <t xml:space="preserve"> группам видов расходов, разделам и подразделам</t>
  </si>
  <si>
    <t>Другие общегосударственные вопросы</t>
  </si>
  <si>
    <t>11</t>
  </si>
  <si>
    <t>13</t>
  </si>
  <si>
    <t>На реализацию по сбору информации от поселений, входящих в МР, необходимой для ведения регистра муниципальных правовых актов РТ</t>
  </si>
  <si>
    <t>ОБЩЕГОСУДАРСТВЕННЫЕ ВОПРОСЫ</t>
  </si>
  <si>
    <t>ОБРАЗОВАНИЕ</t>
  </si>
  <si>
    <t>СОЦИАЛЬНАЯ ПОЛИТИКА</t>
  </si>
  <si>
    <t>КУЛЬТУРА, КИНЕМАТОГРАФИЯ</t>
  </si>
  <si>
    <t>ЖИЛИЩНО-КОММУНАЛЬНОЕ ХОЗЯЙСТВО</t>
  </si>
  <si>
    <t>НАЦИОНАЛЬНАЯ БЕЗОПАСНОСТЬ И ПРАВООХРАНИТЕЛЬНАЯ ДЕЯТЕЛЬНОСТЬ</t>
  </si>
  <si>
    <t>ОХРАНА ОКРУЖАЮЩЕЙ СРЕДЫ</t>
  </si>
  <si>
    <t>ФИЗИЧЕСКАЯ КУЛЬТУРА И СПОРТ</t>
  </si>
  <si>
    <t>СРЕДСТВА МАССОВОЙ ИНФОРМАЦИИ</t>
  </si>
  <si>
    <t>НАЦИОНАЛЬНАЯ ЭКОНОМИКА</t>
  </si>
  <si>
    <t>НАЦИОНАЛЬНАЯ ОБОРОНА</t>
  </si>
  <si>
    <t>ЗДРАВООХРАНЕНИЕ</t>
  </si>
  <si>
    <t>Мероприятия в области жилищного хозяйства</t>
  </si>
  <si>
    <t>Кинематография</t>
  </si>
  <si>
    <t>Дополнительное образование детей</t>
  </si>
  <si>
    <t>Водное хозяйство</t>
  </si>
  <si>
    <t>Закупка товаров, работ и услуг для обеспечения государственных (муниципальных) нужд</t>
  </si>
  <si>
    <t>Прочие выплаты по обязательствам государства (на исполнение судебных актов)</t>
  </si>
  <si>
    <t>Таблица 2</t>
  </si>
  <si>
    <t>01 1 02 0211 0</t>
  </si>
  <si>
    <t>02 0 00 0000 0</t>
  </si>
  <si>
    <t>02 1 01 0000 0</t>
  </si>
  <si>
    <t>02 1 01 2537 0</t>
  </si>
  <si>
    <t>02 2 08 0000 0</t>
  </si>
  <si>
    <t>02 2 08 2528 0</t>
  </si>
  <si>
    <t>02 2 08 2530 1</t>
  </si>
  <si>
    <t>02 2 08 2530 2</t>
  </si>
  <si>
    <t>02 3 01 0000 0</t>
  </si>
  <si>
    <t>02 3 01 4231 0</t>
  </si>
  <si>
    <t>02 3 01 4232 0</t>
  </si>
  <si>
    <t>02 5 01 0000 0</t>
  </si>
  <si>
    <t>02 5 01 4350 0</t>
  </si>
  <si>
    <t>02 5 02 4520 0</t>
  </si>
  <si>
    <t>03 2 01 4910 0</t>
  </si>
  <si>
    <t>03 5 01 1320 0</t>
  </si>
  <si>
    <t>03 5 03 2533 0</t>
  </si>
  <si>
    <t>04 5 01 9601 0</t>
  </si>
  <si>
    <t>05 0 01 1099 0</t>
  </si>
  <si>
    <t>06 0 01 1099 0</t>
  </si>
  <si>
    <t>07 0 01 1099 0</t>
  </si>
  <si>
    <t>08 0 00 0000 0</t>
  </si>
  <si>
    <t>08 3 01 0000 0</t>
  </si>
  <si>
    <t xml:space="preserve">08 3 01 4401 0 </t>
  </si>
  <si>
    <t>08 3 01 4409 0</t>
  </si>
  <si>
    <t>08 4 01 4409 1</t>
  </si>
  <si>
    <t>08 5 01 0000 0</t>
  </si>
  <si>
    <t>08 5 01 4409 0</t>
  </si>
  <si>
    <t>09 0 01 1910 0</t>
  </si>
  <si>
    <t>11 0 01 1099 0</t>
  </si>
  <si>
    <t>13 0 00 0000 0</t>
  </si>
  <si>
    <t>14 2 09 2536 0</t>
  </si>
  <si>
    <t>24 1 01 2539 0</t>
  </si>
  <si>
    <t>99 0 00 0000 0</t>
  </si>
  <si>
    <t>99 0 00 0203 0</t>
  </si>
  <si>
    <t>99 0 00 0204 0</t>
  </si>
  <si>
    <t>99 0 00 0267 0</t>
  </si>
  <si>
    <t>99 0 00 0295 0</t>
  </si>
  <si>
    <t>99 0 00 0741 1</t>
  </si>
  <si>
    <t>99 0 00 2526 0</t>
  </si>
  <si>
    <t>99 0 00 2527 0</t>
  </si>
  <si>
    <t>99 0 00 2532 0</t>
  </si>
  <si>
    <t>99 0 00 2534 0</t>
  </si>
  <si>
    <t>99 0 00 2535 0</t>
  </si>
  <si>
    <t>99 0 00 2540 0</t>
  </si>
  <si>
    <t>99 0 00 2541 0</t>
  </si>
  <si>
    <t xml:space="preserve"> 99 0 00 2541 0</t>
  </si>
  <si>
    <t>99 0 00 4409 0</t>
  </si>
  <si>
    <t>99 0 00 5118 0</t>
  </si>
  <si>
    <t>99 0 00 5120 0</t>
  </si>
  <si>
    <t>99 0 00 7604 0</t>
  </si>
  <si>
    <t>99 0 00 9043 0</t>
  </si>
  <si>
    <t>99 2 00 03050</t>
  </si>
  <si>
    <t>ЦСР</t>
  </si>
  <si>
    <t>ПР</t>
  </si>
  <si>
    <t>Сумма</t>
  </si>
  <si>
    <t xml:space="preserve">бюджетных ассигнований бюджета Елабужского муниципального района </t>
  </si>
  <si>
    <t>классификации расходов бюджетов</t>
  </si>
  <si>
    <t>Организации, обеспечивающие деятельность образовательных организаций, учебно-методические кабинеты, централизованные бухгалтерии, межшкольные учебно-производственные комбинаты, логопедические пункты</t>
  </si>
  <si>
    <t>Содержание и ремонт укрепленных берегов и дамб с искусственными насаждениями, укрепленных берегов и дамб без искусственных насаждений и плотин</t>
  </si>
  <si>
    <t>Физическая культура</t>
  </si>
  <si>
    <t>(тыс. рублей)</t>
  </si>
  <si>
    <t>99 0 00 5930 0</t>
  </si>
  <si>
    <t>Д1 0 00 0365 0</t>
  </si>
  <si>
    <t>Реализация государственных полномочий РТ в области образования на методическое и информационно-технологическое обеспечение учреждений</t>
  </si>
  <si>
    <t>Реализация государственных полномочий РТ в области образования</t>
  </si>
  <si>
    <t>Доплаты к пенсиям, дополнительное пенсионное обеспечение</t>
  </si>
  <si>
    <t>Реализация государственных полномочий в сфере обеспечения равной доступности услуг общественного транспорта на территории РТ для отдельных категорий граждан</t>
  </si>
  <si>
    <t>Реализация государственных полномочий РТ по образованию и организации деятельности комиссий по делам несовершеннолетних и защите их прав</t>
  </si>
  <si>
    <t>Реализация государственных полномочий РТ по образованию и организации деятельности административных комиссий</t>
  </si>
  <si>
    <t>Реализация государственных полномочий РТ по осуществлению государственного контроля (надзора) в области долевого строительства многоквартирных домов и (или) иных объектов недвижимости, а также за деятельностью жилищно-строительных кооперативов, связанной со строительством многоквартирных домов</t>
  </si>
  <si>
    <t>Другие вопросы в области жилищно-коммунального хозяйства</t>
  </si>
  <si>
    <t>Реализация государственных полномочий по  распоряжению земельными участками, государственная собственность на которые не разграничена</t>
  </si>
  <si>
    <t>Реализация государственных полномочий РТ в области государственной молодежной политики</t>
  </si>
  <si>
    <t>Составление (изменение) списков кандидатов в присяжные заседатели федеральных судов общей юрисдикции в Российской Федерации за счет средств федерального бюджета</t>
  </si>
  <si>
    <t>Реализация государственных полномочий по государственной регистрации актов гражданского состояния</t>
  </si>
  <si>
    <t>14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</si>
  <si>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</si>
  <si>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</si>
  <si>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Реализация государственных полномочий РТ по назначению и выплате ежемесячной денежной выплаты на содержание детей-сирот и детей, оставшихся без попечения родителей, переданных в приемные семьи</t>
  </si>
  <si>
    <t>Реализация государственных полномочий РТ по назначению и выплате ежемесячной денежной выплаты на содержание детей-сирот и детей, оставшихся без попечения родителей, переданных под опеку (попечительство)</t>
  </si>
  <si>
    <t>Обязательное страхование муниципальных служащих</t>
  </si>
  <si>
    <t>99 0 00 S0040</t>
  </si>
  <si>
    <t>Развитие дошкольного образовательных организаций источником софинансирования которых являются субсидии на образование</t>
  </si>
  <si>
    <t>Развитие общеобразовательных организаций, включая школы-детские сады источником софинансирования которых являются субсидии на образование</t>
  </si>
  <si>
    <t>Развитие общеобразовательных организаций, включая школы-детские сады источником софинансирования которых является местный бюджет</t>
  </si>
  <si>
    <t>Развитие многопрофильных организаций дополнительного образования, реализующих дополнительные программы источником софинансирования которых являются субсидии на образование</t>
  </si>
  <si>
    <t>02 3 01 S0050</t>
  </si>
  <si>
    <t>Реализация государственных полномочий РТ в области опеки и попечительства</t>
  </si>
  <si>
    <t>Реализация государственных полномочий РТ в сфере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(на содержание сибиреязвенных скотомогильников и биотермических ям)</t>
  </si>
  <si>
    <t>Реализация государственных полномочий РТ по определению перечня должностных лиц, уполномоченных составлять протоколы об административных правонарушениях</t>
  </si>
  <si>
    <t>Реализация государственных полномочий РТ в сфере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(на отлов, содержание и регулирование численности безнадзорных животных)</t>
  </si>
  <si>
    <t>Обеспечение безопасности на водных объектах</t>
  </si>
  <si>
    <t>Другие вопросы в области культуры, кинематографии</t>
  </si>
  <si>
    <t>Государственная программа "Развитие здравоохранения Республики Татарстан"</t>
  </si>
  <si>
    <t>01 0 00 0000 0</t>
  </si>
  <si>
    <t>Подпрограмма "Профилактика заболеваний и формирование здорового образа жизни. Развитие первичной медико-санитарной помощи"</t>
  </si>
  <si>
    <t>01 1 00 0000 0</t>
  </si>
  <si>
    <t>Основное мероприятие "Профилактика инфекционных заболеваний, включая иммунопрофилактику"</t>
  </si>
  <si>
    <t>01 1 02 0000 0</t>
  </si>
  <si>
    <t>Подпрограмма "Развитие дошкольного образования"</t>
  </si>
  <si>
    <t>02 1 00 0000 0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</si>
  <si>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реализующих программы дошкольного образования"</t>
  </si>
  <si>
    <t>Реализация государственных полномочий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реализующих программы дошкольного образования</t>
  </si>
  <si>
    <t>Развитие дошкольных образовательных организаций</t>
  </si>
  <si>
    <t>Подпрограмма "Развитие общего образования"</t>
  </si>
  <si>
    <t>02 2 00 0000 0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</si>
  <si>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 части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</si>
  <si>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02 2 08 5303 1</t>
  </si>
  <si>
    <t>Основное мероприятие «Модернизация системы общего образования, проведение мероприятий в области образования»</t>
  </si>
  <si>
    <t>02 2 09 0000 0</t>
  </si>
  <si>
    <t>Софинансируемые расходы на организацию бесплатного горячего питания обучающихся по образовательным программам начального общего образования в муниципальных образовательных организациях</t>
  </si>
  <si>
    <t>02 2 09 L304 0</t>
  </si>
  <si>
    <t>Подпрограмма «Развитие дополнительного образования"</t>
  </si>
  <si>
    <t>02 3 00 0000 0</t>
  </si>
  <si>
    <t>Развитие многопрофильных организаций дополнительного образования, реализующих дополнительные  программы</t>
  </si>
  <si>
    <t>Подпрограмма "Развитие системы оценки качества образования"</t>
  </si>
  <si>
    <t>02 5 00 0000 0</t>
  </si>
  <si>
    <t>Основное мероприятие "Разработка и внедрение системы оценки качества образования"</t>
  </si>
  <si>
    <t>Развитие организаций, осуществляющих обеспечение образовательной деятельности, оценку качества образования</t>
  </si>
  <si>
    <t>Основное мероприятие "Осуществление деятельности централизованной бухгалтерии"</t>
  </si>
  <si>
    <t>02 5 02 0000 0</t>
  </si>
  <si>
    <t>Государственная программа «Социальная поддержка граждан Республики Татарстан»</t>
  </si>
  <si>
    <t>03 0 00 0000 0</t>
  </si>
  <si>
    <t>Подпрограмма "Социальные выплаты"</t>
  </si>
  <si>
    <t xml:space="preserve">03 1 00 0000 0 </t>
  </si>
  <si>
    <t>Основное мероприятие "Обеспечение питанием обучающихся по образовательным программам основного общего и среднего общего образования в государственных и муниципальных образовательных организациях, а также обучающихся в государственных в муниципальных профессиональных общеобразовательных организациях"</t>
  </si>
  <si>
    <t>03 1 02 0000 0</t>
  </si>
  <si>
    <t>Реализация государственных полномочий по предоставлению мер социальной поддержки в части обеспечения питанием обучающихся по образовательным программам основного общего и среднего общего образования в муниципальных общеобразовательных организациях</t>
  </si>
  <si>
    <t>03 1 02 2551 0</t>
  </si>
  <si>
    <t>Подпрограмма «Повышение качества жизни граждан пожилого возраста»</t>
  </si>
  <si>
    <t>03 2 00 0000 0</t>
  </si>
  <si>
    <t>Основное мероприятие «Реализация мер по укреплению социальной защищенности граждан пожилого возраста»</t>
  </si>
  <si>
    <t>03 2 01 0000 0</t>
  </si>
  <si>
    <t>Подпрограмма «Улучшение социально-экономического положения семей»</t>
  </si>
  <si>
    <t>03 5 00 0000 0</t>
  </si>
  <si>
    <t>Основное мероприятие «Развитие системы мер социальной поддержки семей»</t>
  </si>
  <si>
    <t>03 5 01 0000 0</t>
  </si>
  <si>
    <t>Основное мероприятие "Создание благоприятных условий для устройства детей-сирот и детей, оставшихся без попечения родителей, на воспитание в семью"</t>
  </si>
  <si>
    <t>03 5 03 0000 0</t>
  </si>
  <si>
    <t>03 5 03 2311 0</t>
  </si>
  <si>
    <t>Реализация государственных полномочий РТ по назначению и выплате вознаграждения, причитающегося опекунам или попечителям, исполняющим свои обязанности возмездно</t>
  </si>
  <si>
    <t>03 5 03 2312 0</t>
  </si>
  <si>
    <t>03 5 03 2313 0</t>
  </si>
  <si>
    <t>04 0 00 0000 0</t>
  </si>
  <si>
    <t>Подпрограмма «Реализация мероприятий Региональной программы капитального ремонта общего имущества в многоквартирных домах, расположенных на территории
Республики Татарстан»</t>
  </si>
  <si>
    <t>04 5 00 0000 0</t>
  </si>
  <si>
    <t>Основное мероприятие «Организация своевременного проведения капитального ремонта общего имущества в многоквартирных домах»</t>
  </si>
  <si>
    <t>04 5 01 0000 0</t>
  </si>
  <si>
    <t>05 0 00 0000 0</t>
  </si>
  <si>
    <t>Основное мероприятие «Создание условий для сохранения, изучения и развития государственных языков Республики Татарстан и других языков в ЕМР»</t>
  </si>
  <si>
    <t>05 0 01 0000 0</t>
  </si>
  <si>
    <t>Реализация программных мероприятий</t>
  </si>
  <si>
    <t>06 0 00 0000 0</t>
  </si>
  <si>
    <t>Основное мероприятие «Совершенствование деятельности по профилактике правонарушений и преступлений»</t>
  </si>
  <si>
    <t>06 0 01 0000 0</t>
  </si>
  <si>
    <t>07 0 00 0000 0</t>
  </si>
  <si>
    <t>Основное мероприятие «Профилактика терроризма и экстремизма»</t>
  </si>
  <si>
    <t>07 0 01 0000 0</t>
  </si>
  <si>
    <t>Подпрограмма "Развитие библиотечного дела"</t>
  </si>
  <si>
    <t>08 3 00 0000 0</t>
  </si>
  <si>
    <t>Основное мероприятие "Развитие системы  библиотечного обслуживания"</t>
  </si>
  <si>
    <t>Подпрограмма "Развитие клубной и культурно-досуговой системы"</t>
  </si>
  <si>
    <t>08 4 00 0000 0</t>
  </si>
  <si>
    <t>Основное мероприятие "Развитие  деятельности клубов и культурно-досуговых центров "</t>
  </si>
  <si>
    <t>08 4 01 0000 0</t>
  </si>
  <si>
    <t>Подпрограмма "Сохранение и развитие кинематографии"</t>
  </si>
  <si>
    <t>08 5 00 0000 0</t>
  </si>
  <si>
    <t>Основное мероприятие "Развитие кинематографии"</t>
  </si>
  <si>
    <t>Подпрограмма "Мероприятия в области культуры"</t>
  </si>
  <si>
    <t>08 6 00 0000 0</t>
  </si>
  <si>
    <t>Основное мероприятие "Проведение культурно - массовых мероприятий"</t>
  </si>
  <si>
    <t>08 6 01 0000 0</t>
  </si>
  <si>
    <t>08 6 01 4410 0</t>
  </si>
  <si>
    <t>09 0 00 0000 0</t>
  </si>
  <si>
    <t>Основное мероприятие «Обеспечение охраны окружающей среды»</t>
  </si>
  <si>
    <t>09 0 01 0000 0</t>
  </si>
  <si>
    <t>Мероприятия по регулированию качества окружающей среды</t>
  </si>
  <si>
    <t>Подпрограмма "Проведение мероприятий"</t>
  </si>
  <si>
    <t>Основное мероприятие "Проведение мероприятий в области молодежной политики"</t>
  </si>
  <si>
    <t>Основное мероприятие "Проведение мероприятий в области спорта"</t>
  </si>
  <si>
    <t>Подпрограмма "Развитие спорта"</t>
  </si>
  <si>
    <t>Основное мероприятие "Развитие учреждений спортивной подготовки"</t>
  </si>
  <si>
    <t>11 0 00 0000 0</t>
  </si>
  <si>
    <t>Основное мероприятие "Проведение мероприятий по противопожарной безопасности"</t>
  </si>
  <si>
    <t>11 0 01 0000 0</t>
  </si>
  <si>
    <t>Государственная программа «Развитие транспортной системы Республики Татарстан»</t>
  </si>
  <si>
    <t>Подпрограмма «Развитие автомобильного, городского
электрического транспорта, в том числе метро»</t>
  </si>
  <si>
    <t>13 4 00 0000 0</t>
  </si>
  <si>
    <t xml:space="preserve">Основное мероприятие «Создание устойчиво функционирующей и доступной для всех слоев населения единой системы общественного транспорта» </t>
  </si>
  <si>
    <t>13 4 01 0000 0</t>
  </si>
  <si>
    <t xml:space="preserve">13 4 01 0537 0 </t>
  </si>
  <si>
    <t>Государственная программа «Развитие сельского хозяйства и регулирование рынков сельскохозяйственной продукции, сырья и продовольствия в Республике Татарстан»</t>
  </si>
  <si>
    <t>14 0 00 0000 0</t>
  </si>
  <si>
    <t>Подпрограмма «Развитие подотрасли животноводства, переработки и реализации продукции животноводства»</t>
  </si>
  <si>
    <t>14 2 00 0000 0</t>
  </si>
  <si>
    <t>Основное мероприятие «Предупреждение болезней животных и защита населения от болезней, общих для человека и животных»</t>
  </si>
  <si>
    <t>14 2 09 0000 0</t>
  </si>
  <si>
    <t>Реализация государственных полномочий в сфере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</si>
  <si>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16 0 00 0000 0</t>
  </si>
  <si>
    <t>Основное мероприятие " Функционирование пришкольных лагерей"</t>
  </si>
  <si>
    <t>16 0 01 0000 0</t>
  </si>
  <si>
    <t>16 0 01 2551 0</t>
  </si>
  <si>
    <t>Основное мероприятие " Обеспечение сбалансированного питания"</t>
  </si>
  <si>
    <t>16 0 02 0000 0</t>
  </si>
  <si>
    <t>16 0 02 2551 0</t>
  </si>
  <si>
    <t>17 0 00 0000 0</t>
  </si>
  <si>
    <t>Основное мероприятие "Развитие системы медицинской
профилактики неинфекционных заболеваний и формирования здорового образа жизни"</t>
  </si>
  <si>
    <t>17 0 01 0000 0</t>
  </si>
  <si>
    <t>Организация проведения диспансеризации муниципальных служащих</t>
  </si>
  <si>
    <t>17 0 01 9708 0</t>
  </si>
  <si>
    <t>18 0 00 0000 0</t>
  </si>
  <si>
    <t>Основное мероприятие "Развитие межрегионального и межнационального культурного сотрудничества"</t>
  </si>
  <si>
    <t>18 0 01 0000 0</t>
  </si>
  <si>
    <t>18 0 01 4410 0</t>
  </si>
  <si>
    <t>19 0 00 0000 0</t>
  </si>
  <si>
    <t>Основное мероприятие "Развитие малого и  и среднего предпринимательства"</t>
  </si>
  <si>
    <t>19 0 01 0000 0</t>
  </si>
  <si>
    <t>Мероприятия по государственной поддержке малого и среднего предпринимательства в ЕМР</t>
  </si>
  <si>
    <t>19 0 01 0204 0</t>
  </si>
  <si>
    <t>20 0 00 0000 0</t>
  </si>
  <si>
    <t>Основное мероприятие «Выявление и устранение причин коррупции, противодействие условиям, способствующим ее проявлениям, формирование в обществе нетерпимого отношения к коррупции»</t>
  </si>
  <si>
    <t>20 0 01 0000 0</t>
  </si>
  <si>
    <t>Проведение социологических исследований по противодействию коррупции</t>
  </si>
  <si>
    <t>20 0 01 1204 3</t>
  </si>
  <si>
    <t>Государственная программа «Развитие юстиции в Республике Татарстан»</t>
  </si>
  <si>
    <t>24 0 00 0000 0</t>
  </si>
  <si>
    <t>Подпрограмма «Реализация государственной политики в сфере юстиции в Республике Татарстан»</t>
  </si>
  <si>
    <t>24 1 00 0000 0</t>
  </si>
  <si>
    <t>Основное мероприятие «Осуществление политики в сфере юстиции в пределах полномочий Республики Татарстан»</t>
  </si>
  <si>
    <t>24 1 01 0000 0</t>
  </si>
  <si>
    <t>38 0 00 0000 0</t>
  </si>
  <si>
    <t>Подпрограмма «Организация отдыха детей и молодежи»</t>
  </si>
  <si>
    <t>38 1 00 0000 0</t>
  </si>
  <si>
    <t>Основное мероприятие «Создание необходимых условий для организации отдыха детей и молодежи, повышение оздоровительного эффекта»</t>
  </si>
  <si>
    <t>38 1 01 0000 0</t>
  </si>
  <si>
    <t>38 1 01 2232 0</t>
  </si>
  <si>
    <t>99 0 00 2005 0</t>
  </si>
  <si>
    <t>99 0 00 2524 0</t>
  </si>
  <si>
    <t>Реализация государственных полномочий РТ в области архивного дела</t>
  </si>
  <si>
    <t>99 0 00 4402 0</t>
  </si>
  <si>
    <t>99 0 00 4531 0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</si>
  <si>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</si>
  <si>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99 0 00 8006 0</t>
  </si>
  <si>
    <t>99 0 00 9241 0</t>
  </si>
  <si>
    <t>02 1 02 0000 0</t>
  </si>
  <si>
    <t>02 1 02 4200 0</t>
  </si>
  <si>
    <t>02 1 02 S0050</t>
  </si>
  <si>
    <t>02 2 01 0000 0</t>
  </si>
  <si>
    <t>02 2 01 4210 0</t>
  </si>
  <si>
    <t>02 2 01 S0050</t>
  </si>
  <si>
    <t>Выполнение других обязательств государства</t>
  </si>
  <si>
    <t>99 2 00 03000</t>
  </si>
  <si>
    <t>Государственная программа «Обеспечение качественным жильем и услугами жилищнокоммунального хозяйства населения Республики Татарстан»</t>
  </si>
  <si>
    <t xml:space="preserve"> на плановый период 2023 и 2024 годов</t>
  </si>
  <si>
    <t xml:space="preserve">2023 год </t>
  </si>
  <si>
    <t>2024 год</t>
  </si>
  <si>
    <t>Муниципальная программа "Развитие образования в Елабужском муниципальном районе на 2017-2024 годы"</t>
  </si>
  <si>
    <t>Муниципальная программа "Сохранение, изучение и развитие государственных языков РТ и других языков в ЕМР на 2014-2024 годы"</t>
  </si>
  <si>
    <t>Муниципальная программа "Профилактика правонарушений и охраны общественного порядка в ЕМР на 2017-2024 годы"</t>
  </si>
  <si>
    <t>Муниципальная программа "Профилактика терроризма и экстремизма, обеспечение безопасности населения на территории Елабужского муниципального района на 2018-2024 годы"</t>
  </si>
  <si>
    <t>Муниципальная программа "Развитие культуры в Елабужском муниципальном районе на 2017-2024 годы"</t>
  </si>
  <si>
    <t>Муниципальная программа "Охрана окружающей среды на 2017-2024 годы"</t>
  </si>
  <si>
    <t>Муниципальная программа "Развитие  молодежной политики в Елабужском муниципальном районе на 2021-2024 годы"</t>
  </si>
  <si>
    <t>Муниципальная программа "Пожарная безопасность на 2017-2024 годы в ЕМР"</t>
  </si>
  <si>
    <t>Муниципальная программа "Развитие физической культуры и спорта в Елабужском муниципальном районе на 2017-2024 годы"</t>
  </si>
  <si>
    <t>Муниципальная программа "Формирование здорового образа жизни, снижение потребления алкогольной продукции, пива и табака среди населения в Елабужском муниципальном районе на 2017-2024 годы"</t>
  </si>
  <si>
    <t>Муниципальная программа "Улучшение условий и охраны труда работников органов местного самоуправления ЕМР на 2017-2024 годы"</t>
  </si>
  <si>
    <t>Муниципальная программа "Реализация государственной национальной политики в ЕМР на 2017-2024 годы"</t>
  </si>
  <si>
    <t>Муниципальная программа "Развитие субъектов малого и среднего предпринимательства Елабужского муниципального района на 2016-2024 годы"</t>
  </si>
  <si>
    <t>Муниципальная программа "Реализация антикоррупционной политики в ЕМР на 2015-2024 годы"</t>
  </si>
  <si>
    <t>Подпрограмма «Реализация мероприятий федерального проекта «Обеспечение устойчивого сокращения непригодного для проживания жилищного фонда»</t>
  </si>
  <si>
    <t>04 4 00 0000 0</t>
  </si>
  <si>
    <t>Федеральный проект «Обеспечение устойчивого сокращения непригодного для проживания жилищного фонда»</t>
  </si>
  <si>
    <t>04 4 F3 0000 0</t>
  </si>
  <si>
    <t>Обеспечение мероприятий Республиканской адресной программы по переселению граждан из аварийного жилищного фонда на 2019 - 2023 годы в рамках реализации федерального проекта «Обеспечение устойчивого сокращения непригодного для проживания жилищного фонда» национального проекта «Жилье и городская среда» за счет средств Фонда содействия реформированию жилищно-коммунального хозяйства</t>
  </si>
  <si>
    <t>04 4 F3 6748 3</t>
  </si>
  <si>
    <t>Обеспечение мероприятий Республиканской адресной программы по переселению граждан из аварийного жилищного фонда на 2019 - 2023 годы в рамках реализации федерального проекта «Обеспечение устойчивого сокращения непригодного для проживания жилищного фонда» национального проекта «Жилье и городская среда» за счет средств бюджета Республики Татарстан</t>
  </si>
  <si>
    <t>04 4 F3 6748 4</t>
  </si>
  <si>
    <t>Софинансируемые расходы по обеспечению организаци отдыха детей в каникулярное время за счет средств субсидии из бюджета Республики Татарстан</t>
  </si>
  <si>
    <t>Софинансируемые расходы по обеспечению организаци отдыха детей в каникулярное время за счет средств, предусмотренных в бюджетах муниципальных районов</t>
  </si>
  <si>
    <t>38 1 01 S232 0</t>
  </si>
  <si>
    <t>38 3 00 0000 0</t>
  </si>
  <si>
    <t>38 3 01 0000 0</t>
  </si>
  <si>
    <t>38 3 01 4310 0</t>
  </si>
  <si>
    <t>38 3 01 4319 0</t>
  </si>
  <si>
    <t>37 0 00 0000 0</t>
  </si>
  <si>
    <t>37 1 01 0000 0</t>
  </si>
  <si>
    <t>37 1 01 1287 0</t>
  </si>
  <si>
    <t>37 2 00 0000 0</t>
  </si>
  <si>
    <t>37 2 01 0000 0</t>
  </si>
  <si>
    <t>Обеспечение деятельности спортивных объектов</t>
  </si>
  <si>
    <t>37 2 01 4821 0</t>
  </si>
  <si>
    <t>Обеспечение деятельности спортивных школ</t>
  </si>
  <si>
    <t>37 2 01 4822 0</t>
  </si>
  <si>
    <t>10</t>
  </si>
  <si>
    <t>Защита населения и территории от чрезвычайных ситуаций природного и техногенного характера, пожарная безопасность</t>
  </si>
  <si>
    <t>Всего расходов (без условно утвержденных расходов)</t>
  </si>
  <si>
    <t>На осуществление государственных полномочий РТ по расчету и предоставлению субвенций бюджетам поселений, входящих в состав муниципального района, для осуществления полномочий РФ на осуществление первичного воинского учета органами местного самоуправления поселений, на территориях которых отсутствуют структурные подразделения военных комиссариатов</t>
  </si>
  <si>
    <t>На осуществление государственных полномочий РТ по организации и осуществлению мероприятий по оказанию помощи лицам, находящимся в состоянии алкогольного опьянения, наркотического или иного токсического опьянения</t>
  </si>
  <si>
    <t>Субвенций бюджетам муниципальных районов для осуществления государственных полномочий по расчету и предоставлению дотаций бюджетам городских, сельских поселений за счет средств бюджета Республики Татарстан</t>
  </si>
  <si>
    <t>Субсидий бюджетам муниципальных районов Республики Татарстан в целях софинансирования расходных обязательств, возникающих при выполнении полномочий органов местного самоуправления муниципальных районов по выравниванию уровня бюджетной обеспеченности поселений, входящих в состав муниципального района, и предоставлению иных форм межбюджетных трансфертов бюджетам поселений, входящих в состав муниципального района</t>
  </si>
  <si>
    <t>2023 год</t>
  </si>
  <si>
    <t>99 0 00 0537 0</t>
  </si>
  <si>
    <t xml:space="preserve">Обеспечение равной доступности услуг общественного транспорта на территории РТ для отдельных категорий граждан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</si>
</sst>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2" formatCode="#,##0.0"/>
    <numFmt numFmtId="183" formatCode="000"/>
    <numFmt numFmtId="184" formatCode="00"/>
  </numFmts>
  <fonts count="14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color theme="1"/>
      <name val="Arial Cyr"/>
      <charset val="204"/>
    </font>
    <font>
      <sz val="12"/>
      <color theme="1"/>
      <name val="Times New Roman"/>
      <family val="1"/>
      <charset val="204"/>
    </font>
    <font>
      <sz val="12"/>
      <color theme="2" tint="-0.89999084444715716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2" tint="-0.89999084444715716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Fill="1"/>
    <xf numFmtId="0" fontId="0" fillId="0" borderId="0" xfId="0" applyFont="1" applyFill="1"/>
    <xf numFmtId="0" fontId="0" fillId="0" borderId="0" xfId="0" applyFill="1" applyAlignment="1">
      <alignment wrapText="1"/>
    </xf>
    <xf numFmtId="0" fontId="1" fillId="0" borderId="0" xfId="0" applyFont="1" applyFill="1" applyBorder="1" applyAlignment="1">
      <alignment wrapText="1"/>
    </xf>
    <xf numFmtId="49" fontId="1" fillId="2" borderId="0" xfId="0" applyNumberFormat="1" applyFont="1" applyFill="1" applyBorder="1" applyAlignment="1">
      <alignment horizontal="center" wrapText="1"/>
    </xf>
    <xf numFmtId="49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184" fontId="1" fillId="2" borderId="0" xfId="0" applyNumberFormat="1" applyFont="1" applyFill="1" applyBorder="1" applyAlignment="1">
      <alignment horizontal="center"/>
    </xf>
    <xf numFmtId="0" fontId="8" fillId="0" borderId="0" xfId="0" applyFont="1" applyFill="1"/>
    <xf numFmtId="0" fontId="3" fillId="2" borderId="0" xfId="0" applyFont="1" applyFill="1"/>
    <xf numFmtId="0" fontId="0" fillId="2" borderId="0" xfId="0" applyFont="1" applyFill="1"/>
    <xf numFmtId="183" fontId="1" fillId="2" borderId="0" xfId="0" applyNumberFormat="1" applyFont="1" applyFill="1" applyAlignment="1">
      <alignment horizontal="right"/>
    </xf>
    <xf numFmtId="0" fontId="0" fillId="2" borderId="0" xfId="0" applyFont="1" applyFill="1" applyAlignment="1">
      <alignment horizontal="right"/>
    </xf>
    <xf numFmtId="0" fontId="1" fillId="2" borderId="0" xfId="0" applyFont="1" applyFill="1" applyBorder="1" applyAlignment="1">
      <alignment wrapText="1"/>
    </xf>
    <xf numFmtId="0" fontId="3" fillId="2" borderId="0" xfId="0" applyFont="1" applyFill="1" applyAlignment="1">
      <alignment horizontal="right"/>
    </xf>
    <xf numFmtId="182" fontId="1" fillId="2" borderId="1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wrapText="1"/>
    </xf>
    <xf numFmtId="182" fontId="1" fillId="2" borderId="0" xfId="0" applyNumberFormat="1" applyFont="1" applyFill="1" applyBorder="1" applyAlignment="1">
      <alignment horizontal="right" wrapText="1"/>
    </xf>
    <xf numFmtId="183" fontId="0" fillId="2" borderId="0" xfId="0" applyNumberFormat="1" applyFont="1" applyFill="1"/>
    <xf numFmtId="182" fontId="1" fillId="2" borderId="0" xfId="0" applyNumberFormat="1" applyFont="1" applyFill="1" applyBorder="1" applyAlignment="1">
      <alignment horizontal="right"/>
    </xf>
    <xf numFmtId="0" fontId="1" fillId="2" borderId="0" xfId="0" applyNumberFormat="1" applyFont="1" applyFill="1" applyBorder="1" applyAlignment="1">
      <alignment horizontal="justify" wrapText="1"/>
    </xf>
    <xf numFmtId="182" fontId="9" fillId="2" borderId="0" xfId="0" applyNumberFormat="1" applyFont="1" applyFill="1" applyBorder="1" applyAlignment="1">
      <alignment horizontal="right" wrapText="1"/>
    </xf>
    <xf numFmtId="0" fontId="1" fillId="2" borderId="0" xfId="0" applyFont="1" applyFill="1" applyBorder="1" applyAlignment="1">
      <alignment horizontal="justify" wrapText="1"/>
    </xf>
    <xf numFmtId="0" fontId="9" fillId="2" borderId="0" xfId="0" applyNumberFormat="1" applyFont="1" applyFill="1" applyBorder="1" applyAlignment="1">
      <alignment horizontal="justify" wrapText="1"/>
    </xf>
    <xf numFmtId="0" fontId="9" fillId="2" borderId="0" xfId="0" applyFont="1" applyFill="1" applyBorder="1" applyAlignment="1">
      <alignment horizontal="justify" wrapText="1"/>
    </xf>
    <xf numFmtId="0" fontId="10" fillId="2" borderId="0" xfId="0" applyFont="1" applyFill="1" applyBorder="1" applyAlignment="1">
      <alignment horizontal="justify" wrapText="1"/>
    </xf>
    <xf numFmtId="49" fontId="9" fillId="2" borderId="0" xfId="0" applyNumberFormat="1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 wrapText="1"/>
    </xf>
    <xf numFmtId="0" fontId="5" fillId="2" borderId="0" xfId="0" applyNumberFormat="1" applyFont="1" applyFill="1" applyBorder="1" applyAlignment="1">
      <alignment horizontal="justify" wrapText="1"/>
    </xf>
    <xf numFmtId="49" fontId="9" fillId="2" borderId="0" xfId="0" applyNumberFormat="1" applyFont="1" applyFill="1" applyBorder="1" applyAlignment="1">
      <alignment horizontal="center"/>
    </xf>
    <xf numFmtId="0" fontId="1" fillId="2" borderId="0" xfId="0" applyFont="1" applyFill="1" applyAlignment="1"/>
    <xf numFmtId="0" fontId="0" fillId="2" borderId="0" xfId="0" applyFont="1" applyFill="1" applyAlignment="1"/>
    <xf numFmtId="0" fontId="6" fillId="2" borderId="0" xfId="0" applyFont="1" applyFill="1" applyBorder="1" applyAlignment="1">
      <alignment horizontal="justify" wrapText="1"/>
    </xf>
    <xf numFmtId="0" fontId="6" fillId="2" borderId="0" xfId="0" applyFont="1" applyFill="1" applyBorder="1" applyAlignment="1">
      <alignment horizontal="center" wrapText="1"/>
    </xf>
    <xf numFmtId="183" fontId="6" fillId="2" borderId="0" xfId="0" applyNumberFormat="1" applyFont="1" applyFill="1" applyBorder="1" applyAlignment="1">
      <alignment horizontal="center" wrapText="1"/>
    </xf>
    <xf numFmtId="182" fontId="6" fillId="0" borderId="0" xfId="0" applyNumberFormat="1" applyFont="1" applyFill="1" applyBorder="1" applyAlignment="1">
      <alignment horizontal="right" wrapText="1"/>
    </xf>
    <xf numFmtId="183" fontId="0" fillId="0" borderId="0" xfId="0" applyNumberFormat="1" applyFill="1"/>
    <xf numFmtId="0" fontId="3" fillId="0" borderId="0" xfId="0" applyFont="1" applyFill="1"/>
    <xf numFmtId="182" fontId="0" fillId="0" borderId="0" xfId="0" applyNumberFormat="1" applyFont="1" applyFill="1"/>
    <xf numFmtId="182" fontId="1" fillId="2" borderId="0" xfId="0" applyNumberFormat="1" applyFont="1" applyFill="1"/>
    <xf numFmtId="182" fontId="0" fillId="2" borderId="0" xfId="0" applyNumberFormat="1" applyFont="1" applyFill="1"/>
    <xf numFmtId="182" fontId="1" fillId="2" borderId="0" xfId="0" applyNumberFormat="1" applyFont="1" applyFill="1" applyBorder="1"/>
    <xf numFmtId="4" fontId="0" fillId="2" borderId="0" xfId="0" applyNumberFormat="1" applyFill="1"/>
    <xf numFmtId="182" fontId="0" fillId="2" borderId="0" xfId="0" applyNumberFormat="1" applyFill="1"/>
    <xf numFmtId="49" fontId="6" fillId="2" borderId="0" xfId="0" applyNumberFormat="1" applyFont="1" applyFill="1" applyBorder="1" applyAlignment="1">
      <alignment horizontal="center" wrapText="1"/>
    </xf>
    <xf numFmtId="182" fontId="6" fillId="2" borderId="0" xfId="0" applyNumberFormat="1" applyFont="1" applyFill="1" applyBorder="1" applyAlignment="1">
      <alignment horizontal="right" wrapText="1"/>
    </xf>
    <xf numFmtId="0" fontId="6" fillId="2" borderId="0" xfId="0" applyNumberFormat="1" applyFont="1" applyFill="1" applyBorder="1" applyAlignment="1">
      <alignment horizontal="justify" wrapText="1"/>
    </xf>
    <xf numFmtId="184" fontId="6" fillId="2" borderId="0" xfId="0" applyNumberFormat="1" applyFont="1" applyFill="1" applyBorder="1" applyAlignment="1">
      <alignment horizontal="center"/>
    </xf>
    <xf numFmtId="182" fontId="11" fillId="2" borderId="0" xfId="0" applyNumberFormat="1" applyFont="1" applyFill="1" applyBorder="1" applyAlignment="1">
      <alignment horizontal="right" wrapText="1"/>
    </xf>
    <xf numFmtId="0" fontId="12" fillId="2" borderId="0" xfId="0" applyFont="1" applyFill="1" applyBorder="1" applyAlignment="1">
      <alignment horizontal="justify" wrapText="1"/>
    </xf>
    <xf numFmtId="49" fontId="6" fillId="2" borderId="0" xfId="0" applyNumberFormat="1" applyFont="1" applyFill="1" applyBorder="1" applyAlignment="1">
      <alignment horizontal="center"/>
    </xf>
    <xf numFmtId="49" fontId="11" fillId="2" borderId="0" xfId="0" applyNumberFormat="1" applyFont="1" applyFill="1" applyBorder="1" applyAlignment="1">
      <alignment horizontal="center" wrapText="1"/>
    </xf>
    <xf numFmtId="0" fontId="6" fillId="2" borderId="0" xfId="0" applyFont="1" applyFill="1" applyBorder="1" applyAlignment="1"/>
    <xf numFmtId="0" fontId="11" fillId="2" borderId="0" xfId="0" applyNumberFormat="1" applyFont="1" applyFill="1" applyBorder="1" applyAlignment="1">
      <alignment horizontal="justify" wrapText="1"/>
    </xf>
    <xf numFmtId="0" fontId="1" fillId="2" borderId="0" xfId="0" applyNumberFormat="1" applyFont="1" applyFill="1" applyBorder="1" applyAlignment="1">
      <alignment horizontal="justify" vertical="top" wrapText="1"/>
    </xf>
    <xf numFmtId="4" fontId="1" fillId="2" borderId="0" xfId="0" applyNumberFormat="1" applyFont="1" applyFill="1" applyBorder="1" applyAlignment="1">
      <alignment horizontal="justify" wrapText="1"/>
    </xf>
    <xf numFmtId="182" fontId="1" fillId="2" borderId="0" xfId="0" applyNumberFormat="1" applyFont="1" applyFill="1" applyBorder="1" applyAlignment="1">
      <alignment wrapText="1"/>
    </xf>
    <xf numFmtId="182" fontId="9" fillId="2" borderId="0" xfId="0" applyNumberFormat="1" applyFont="1" applyFill="1"/>
    <xf numFmtId="182" fontId="5" fillId="2" borderId="0" xfId="0" applyNumberFormat="1" applyFont="1" applyFill="1" applyBorder="1" applyAlignment="1">
      <alignment horizontal="right" wrapText="1"/>
    </xf>
    <xf numFmtId="184" fontId="1" fillId="2" borderId="0" xfId="0" applyNumberFormat="1" applyFont="1" applyFill="1" applyBorder="1" applyAlignment="1">
      <alignment horizontal="center" wrapText="1"/>
    </xf>
    <xf numFmtId="0" fontId="13" fillId="2" borderId="0" xfId="0" applyFont="1" applyFill="1" applyAlignment="1">
      <alignment horizontal="justify" vertical="center" wrapText="1"/>
    </xf>
    <xf numFmtId="0" fontId="13" fillId="2" borderId="0" xfId="0" applyFont="1" applyFill="1" applyAlignment="1">
      <alignment wrapText="1"/>
    </xf>
    <xf numFmtId="0" fontId="1" fillId="2" borderId="0" xfId="0" applyFont="1" applyFill="1" applyBorder="1" applyAlignment="1"/>
    <xf numFmtId="183" fontId="1" fillId="2" borderId="0" xfId="0" applyNumberFormat="1" applyFont="1" applyFill="1" applyBorder="1" applyAlignment="1">
      <alignment horizontal="center" wrapText="1"/>
    </xf>
    <xf numFmtId="49" fontId="1" fillId="2" borderId="0" xfId="0" applyNumberFormat="1" applyFont="1" applyFill="1" applyBorder="1" applyAlignment="1">
      <alignment horizontal="justify" wrapText="1"/>
    </xf>
    <xf numFmtId="0" fontId="5" fillId="2" borderId="0" xfId="0" applyNumberFormat="1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justify" vertical="center" wrapText="1"/>
    </xf>
    <xf numFmtId="0" fontId="1" fillId="2" borderId="0" xfId="0" applyNumberFormat="1" applyFont="1" applyFill="1" applyBorder="1" applyAlignment="1">
      <alignment horizontal="justify" vertical="center" wrapText="1"/>
    </xf>
    <xf numFmtId="0" fontId="5" fillId="2" borderId="0" xfId="0" applyNumberFormat="1" applyFont="1" applyFill="1" applyBorder="1" applyAlignment="1">
      <alignment horizontal="justify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82" fontId="1" fillId="2" borderId="1" xfId="0" applyNumberFormat="1" applyFont="1" applyFill="1" applyBorder="1" applyAlignment="1">
      <alignment horizontal="center" vertical="center" wrapText="1"/>
    </xf>
    <xf numFmtId="183" fontId="1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182" fontId="1" fillId="2" borderId="2" xfId="0" applyNumberFormat="1" applyFont="1" applyFill="1" applyBorder="1" applyAlignment="1">
      <alignment horizontal="center" vertical="center" wrapText="1"/>
    </xf>
    <xf numFmtId="182" fontId="1" fillId="2" borderId="3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2:K527"/>
  <sheetViews>
    <sheetView tabSelected="1" view="pageBreakPreview" topLeftCell="A513" zoomScale="90" zoomScaleNormal="70" zoomScaleSheetLayoutView="90" workbookViewId="0">
      <selection activeCell="J532" sqref="J532"/>
    </sheetView>
  </sheetViews>
  <sheetFormatPr defaultColWidth="9.125" defaultRowHeight="13.6" x14ac:dyDescent="0.25"/>
  <cols>
    <col min="1" max="1" width="60.75" style="3" customWidth="1"/>
    <col min="2" max="2" width="18.125" style="12" customWidth="1"/>
    <col min="3" max="3" width="7.25" style="20" customWidth="1"/>
    <col min="4" max="4" width="4.375" style="11" customWidth="1"/>
    <col min="5" max="5" width="3.875" style="11" customWidth="1"/>
    <col min="6" max="6" width="15.875" style="12" hidden="1" customWidth="1"/>
    <col min="7" max="7" width="15.25" style="12" hidden="1" customWidth="1"/>
    <col min="8" max="8" width="14.75" style="14" customWidth="1"/>
    <col min="9" max="9" width="16.75" style="14" customWidth="1"/>
    <col min="10" max="10" width="12" style="1" customWidth="1"/>
    <col min="11" max="16384" width="9.125" style="1"/>
  </cols>
  <sheetData>
    <row r="2" spans="1:9" ht="15.65" x14ac:dyDescent="0.25">
      <c r="G2" s="13" t="s">
        <v>97</v>
      </c>
    </row>
    <row r="4" spans="1:9" ht="18" customHeight="1" x14ac:dyDescent="0.3">
      <c r="A4" s="71" t="s">
        <v>20</v>
      </c>
      <c r="B4" s="71"/>
      <c r="C4" s="71"/>
      <c r="D4" s="71"/>
      <c r="E4" s="71"/>
      <c r="F4" s="71"/>
      <c r="G4" s="71"/>
      <c r="H4" s="71"/>
      <c r="I4" s="71"/>
    </row>
    <row r="5" spans="1:9" ht="18" customHeight="1" x14ac:dyDescent="0.3">
      <c r="A5" s="71" t="s">
        <v>154</v>
      </c>
      <c r="B5" s="71"/>
      <c r="C5" s="71"/>
      <c r="D5" s="71"/>
      <c r="E5" s="71"/>
      <c r="F5" s="71"/>
      <c r="G5" s="71"/>
      <c r="H5" s="71"/>
      <c r="I5" s="71"/>
    </row>
    <row r="6" spans="1:9" ht="18" customHeight="1" x14ac:dyDescent="0.3">
      <c r="A6" s="71" t="s">
        <v>73</v>
      </c>
      <c r="B6" s="71"/>
      <c r="C6" s="71"/>
      <c r="D6" s="71"/>
      <c r="E6" s="71"/>
      <c r="F6" s="71"/>
      <c r="G6" s="71"/>
      <c r="H6" s="71"/>
      <c r="I6" s="71"/>
    </row>
    <row r="7" spans="1:9" ht="16.5" customHeight="1" x14ac:dyDescent="0.3">
      <c r="A7" s="71" t="s">
        <v>74</v>
      </c>
      <c r="B7" s="71"/>
      <c r="C7" s="71"/>
      <c r="D7" s="71"/>
      <c r="E7" s="71"/>
      <c r="F7" s="71"/>
      <c r="G7" s="71"/>
      <c r="H7" s="71"/>
      <c r="I7" s="71"/>
    </row>
    <row r="8" spans="1:9" ht="16.5" customHeight="1" x14ac:dyDescent="0.3">
      <c r="A8" s="71" t="s">
        <v>155</v>
      </c>
      <c r="B8" s="71"/>
      <c r="C8" s="71"/>
      <c r="D8" s="71"/>
      <c r="E8" s="71"/>
      <c r="F8" s="71"/>
      <c r="G8" s="71"/>
      <c r="H8" s="71"/>
      <c r="I8" s="71"/>
    </row>
    <row r="9" spans="1:9" ht="16.5" customHeight="1" x14ac:dyDescent="0.3">
      <c r="A9" s="72" t="s">
        <v>352</v>
      </c>
      <c r="B9" s="72"/>
      <c r="C9" s="72"/>
      <c r="D9" s="72"/>
      <c r="E9" s="72"/>
      <c r="F9" s="72"/>
      <c r="G9" s="72"/>
      <c r="H9" s="72"/>
      <c r="I9" s="72"/>
    </row>
    <row r="10" spans="1:9" ht="14.95" customHeight="1" x14ac:dyDescent="0.25">
      <c r="A10" s="4"/>
      <c r="B10" s="15"/>
      <c r="C10" s="15"/>
      <c r="D10" s="15"/>
      <c r="E10" s="15"/>
      <c r="G10" s="16" t="s">
        <v>159</v>
      </c>
    </row>
    <row r="11" spans="1:9" s="2" customFormat="1" ht="27.7" customHeight="1" x14ac:dyDescent="0.2">
      <c r="A11" s="73" t="s">
        <v>0</v>
      </c>
      <c r="B11" s="74" t="s">
        <v>151</v>
      </c>
      <c r="C11" s="77" t="s">
        <v>2</v>
      </c>
      <c r="D11" s="81" t="s">
        <v>1</v>
      </c>
      <c r="E11" s="81" t="s">
        <v>152</v>
      </c>
      <c r="F11" s="76" t="s">
        <v>153</v>
      </c>
      <c r="G11" s="76"/>
      <c r="H11" s="79" t="s">
        <v>153</v>
      </c>
      <c r="I11" s="80"/>
    </row>
    <row r="12" spans="1:9" s="2" customFormat="1" ht="15.8" customHeight="1" x14ac:dyDescent="0.2">
      <c r="A12" s="73"/>
      <c r="B12" s="75"/>
      <c r="C12" s="78"/>
      <c r="D12" s="78"/>
      <c r="E12" s="78"/>
      <c r="F12" s="17" t="s">
        <v>400</v>
      </c>
      <c r="G12" s="17" t="s">
        <v>354</v>
      </c>
      <c r="H12" s="17" t="s">
        <v>353</v>
      </c>
      <c r="I12" s="17" t="s">
        <v>354</v>
      </c>
    </row>
    <row r="13" spans="1:9" s="2" customFormat="1" ht="31.25" x14ac:dyDescent="0.25">
      <c r="A13" s="34" t="s">
        <v>192</v>
      </c>
      <c r="B13" s="46" t="s">
        <v>193</v>
      </c>
      <c r="C13" s="35"/>
      <c r="D13" s="46"/>
      <c r="E13" s="46"/>
      <c r="F13" s="47">
        <f t="shared" ref="F13:I15" si="0">F14</f>
        <v>1524.4</v>
      </c>
      <c r="G13" s="47">
        <f t="shared" si="0"/>
        <v>1583.2</v>
      </c>
      <c r="H13" s="47">
        <f t="shared" si="0"/>
        <v>1524.4</v>
      </c>
      <c r="I13" s="47">
        <f t="shared" si="0"/>
        <v>1583.2</v>
      </c>
    </row>
    <row r="14" spans="1:9" s="2" customFormat="1" ht="46.9" x14ac:dyDescent="0.25">
      <c r="A14" s="24" t="s">
        <v>194</v>
      </c>
      <c r="B14" s="5" t="s">
        <v>195</v>
      </c>
      <c r="C14" s="7"/>
      <c r="D14" s="5"/>
      <c r="E14" s="5"/>
      <c r="F14" s="19">
        <f t="shared" si="0"/>
        <v>1524.4</v>
      </c>
      <c r="G14" s="19">
        <f t="shared" si="0"/>
        <v>1583.2</v>
      </c>
      <c r="H14" s="19">
        <f t="shared" si="0"/>
        <v>1524.4</v>
      </c>
      <c r="I14" s="19">
        <f t="shared" si="0"/>
        <v>1583.2</v>
      </c>
    </row>
    <row r="15" spans="1:9" s="2" customFormat="1" ht="30.75" customHeight="1" x14ac:dyDescent="0.25">
      <c r="A15" s="24" t="s">
        <v>196</v>
      </c>
      <c r="B15" s="5" t="s">
        <v>197</v>
      </c>
      <c r="C15" s="7"/>
      <c r="D15" s="5"/>
      <c r="E15" s="5"/>
      <c r="F15" s="19">
        <f t="shared" si="0"/>
        <v>1524.4</v>
      </c>
      <c r="G15" s="19">
        <f t="shared" si="0"/>
        <v>1583.2</v>
      </c>
      <c r="H15" s="19">
        <f t="shared" si="0"/>
        <v>1524.4</v>
      </c>
      <c r="I15" s="19">
        <f t="shared" si="0"/>
        <v>1583.2</v>
      </c>
    </row>
    <row r="16" spans="1:9" s="2" customFormat="1" ht="140.6" x14ac:dyDescent="0.25">
      <c r="A16" s="57" t="s">
        <v>45</v>
      </c>
      <c r="B16" s="5" t="s">
        <v>98</v>
      </c>
      <c r="C16" s="8"/>
      <c r="D16" s="5"/>
      <c r="E16" s="5"/>
      <c r="F16" s="21">
        <f>F19</f>
        <v>1524.4</v>
      </c>
      <c r="G16" s="21">
        <f t="shared" ref="G16:I18" si="1">G17</f>
        <v>1583.2</v>
      </c>
      <c r="H16" s="21">
        <f t="shared" si="1"/>
        <v>1524.4</v>
      </c>
      <c r="I16" s="21">
        <f t="shared" si="1"/>
        <v>1583.2</v>
      </c>
    </row>
    <row r="17" spans="1:11" s="2" customFormat="1" ht="31.25" x14ac:dyDescent="0.25">
      <c r="A17" s="30" t="s">
        <v>95</v>
      </c>
      <c r="B17" s="5" t="s">
        <v>98</v>
      </c>
      <c r="C17" s="7">
        <v>200</v>
      </c>
      <c r="D17" s="5"/>
      <c r="E17" s="5"/>
      <c r="F17" s="21">
        <f>F19</f>
        <v>1524.4</v>
      </c>
      <c r="G17" s="21">
        <f t="shared" si="1"/>
        <v>1583.2</v>
      </c>
      <c r="H17" s="21">
        <f t="shared" si="1"/>
        <v>1524.4</v>
      </c>
      <c r="I17" s="21">
        <f t="shared" si="1"/>
        <v>1583.2</v>
      </c>
    </row>
    <row r="18" spans="1:11" s="2" customFormat="1" ht="15.65" x14ac:dyDescent="0.25">
      <c r="A18" s="24" t="s">
        <v>90</v>
      </c>
      <c r="B18" s="5" t="s">
        <v>98</v>
      </c>
      <c r="C18" s="7">
        <v>200</v>
      </c>
      <c r="D18" s="5" t="s">
        <v>12</v>
      </c>
      <c r="E18" s="5" t="s">
        <v>46</v>
      </c>
      <c r="F18" s="21">
        <f>F19</f>
        <v>1524.4</v>
      </c>
      <c r="G18" s="21">
        <f t="shared" si="1"/>
        <v>1583.2</v>
      </c>
      <c r="H18" s="21">
        <f t="shared" si="1"/>
        <v>1524.4</v>
      </c>
      <c r="I18" s="21">
        <f t="shared" si="1"/>
        <v>1583.2</v>
      </c>
    </row>
    <row r="19" spans="1:11" s="2" customFormat="1" ht="15.65" x14ac:dyDescent="0.25">
      <c r="A19" s="22" t="s">
        <v>29</v>
      </c>
      <c r="B19" s="5" t="s">
        <v>98</v>
      </c>
      <c r="C19" s="7">
        <v>200</v>
      </c>
      <c r="D19" s="5" t="s">
        <v>12</v>
      </c>
      <c r="E19" s="5" t="s">
        <v>13</v>
      </c>
      <c r="F19" s="21">
        <v>1524.4</v>
      </c>
      <c r="G19" s="21">
        <v>1583.2</v>
      </c>
      <c r="H19" s="21">
        <f>F19</f>
        <v>1524.4</v>
      </c>
      <c r="I19" s="21">
        <f>G19</f>
        <v>1583.2</v>
      </c>
    </row>
    <row r="20" spans="1:11" s="2" customFormat="1" ht="34.5" customHeight="1" x14ac:dyDescent="0.25">
      <c r="A20" s="55" t="s">
        <v>355</v>
      </c>
      <c r="B20" s="46" t="s">
        <v>99</v>
      </c>
      <c r="C20" s="35"/>
      <c r="D20" s="35"/>
      <c r="E20" s="46"/>
      <c r="F20" s="47">
        <f>F21+F36+F76+F90</f>
        <v>1677566.5999999996</v>
      </c>
      <c r="G20" s="47">
        <f>G21+G36+G76+G90</f>
        <v>1687856.4</v>
      </c>
      <c r="H20" s="47">
        <f>H21+H36+H76+H90</f>
        <v>1653769.5999999996</v>
      </c>
      <c r="I20" s="47">
        <f>I21+I36+I76+I90</f>
        <v>1639869.9</v>
      </c>
    </row>
    <row r="21" spans="1:11" s="2" customFormat="1" ht="15.65" x14ac:dyDescent="0.25">
      <c r="A21" s="22" t="s">
        <v>198</v>
      </c>
      <c r="B21" s="5" t="s">
        <v>199</v>
      </c>
      <c r="C21" s="7"/>
      <c r="D21" s="7"/>
      <c r="E21" s="5"/>
      <c r="F21" s="19">
        <f>F22+F27</f>
        <v>590842.6</v>
      </c>
      <c r="G21" s="19">
        <f>G22+G27</f>
        <v>595446.80000000005</v>
      </c>
      <c r="H21" s="19">
        <f>H22+H27</f>
        <v>582123.80000000005</v>
      </c>
      <c r="I21" s="19">
        <f>I22+I27</f>
        <v>577778.9</v>
      </c>
    </row>
    <row r="22" spans="1:11" s="2" customFormat="1" ht="78.150000000000006" x14ac:dyDescent="0.25">
      <c r="A22" s="22" t="s">
        <v>200</v>
      </c>
      <c r="B22" s="5" t="s">
        <v>100</v>
      </c>
      <c r="C22" s="7"/>
      <c r="D22" s="7"/>
      <c r="E22" s="5"/>
      <c r="F22" s="19">
        <f>F26</f>
        <v>242088.6</v>
      </c>
      <c r="G22" s="19">
        <f>G26</f>
        <v>242088.6</v>
      </c>
      <c r="H22" s="19">
        <f>H26</f>
        <v>242088.6</v>
      </c>
      <c r="I22" s="19">
        <f>I26</f>
        <v>242088.6</v>
      </c>
    </row>
    <row r="23" spans="1:11" s="2" customFormat="1" ht="82.55" customHeight="1" x14ac:dyDescent="0.25">
      <c r="A23" s="22" t="s">
        <v>201</v>
      </c>
      <c r="B23" s="5" t="s">
        <v>101</v>
      </c>
      <c r="C23" s="7"/>
      <c r="D23" s="7"/>
      <c r="E23" s="5"/>
      <c r="F23" s="19">
        <f>F26</f>
        <v>242088.6</v>
      </c>
      <c r="G23" s="19">
        <f>G26</f>
        <v>242088.6</v>
      </c>
      <c r="H23" s="19">
        <f>H26</f>
        <v>242088.6</v>
      </c>
      <c r="I23" s="19">
        <f>I26</f>
        <v>242088.6</v>
      </c>
    </row>
    <row r="24" spans="1:11" s="2" customFormat="1" ht="31.25" x14ac:dyDescent="0.25">
      <c r="A24" s="22" t="s">
        <v>33</v>
      </c>
      <c r="B24" s="5" t="s">
        <v>101</v>
      </c>
      <c r="C24" s="7">
        <v>600</v>
      </c>
      <c r="D24" s="7"/>
      <c r="E24" s="5"/>
      <c r="F24" s="19">
        <f>F26</f>
        <v>242088.6</v>
      </c>
      <c r="G24" s="19">
        <f>G26</f>
        <v>242088.6</v>
      </c>
      <c r="H24" s="19">
        <f>H26</f>
        <v>242088.6</v>
      </c>
      <c r="I24" s="19">
        <f>I26</f>
        <v>242088.6</v>
      </c>
    </row>
    <row r="25" spans="1:11" s="2" customFormat="1" ht="15.65" x14ac:dyDescent="0.25">
      <c r="A25" s="24" t="s">
        <v>80</v>
      </c>
      <c r="B25" s="5" t="s">
        <v>101</v>
      </c>
      <c r="C25" s="7">
        <v>600</v>
      </c>
      <c r="D25" s="7" t="s">
        <v>13</v>
      </c>
      <c r="E25" s="5" t="s">
        <v>46</v>
      </c>
      <c r="F25" s="19">
        <f>F26</f>
        <v>242088.6</v>
      </c>
      <c r="G25" s="19">
        <f>G26</f>
        <v>242088.6</v>
      </c>
      <c r="H25" s="19">
        <f>H26</f>
        <v>242088.6</v>
      </c>
      <c r="I25" s="19">
        <f>I26</f>
        <v>242088.6</v>
      </c>
    </row>
    <row r="26" spans="1:11" s="2" customFormat="1" ht="15.65" x14ac:dyDescent="0.25">
      <c r="A26" s="22" t="s">
        <v>53</v>
      </c>
      <c r="B26" s="5" t="s">
        <v>101</v>
      </c>
      <c r="C26" s="7">
        <v>600</v>
      </c>
      <c r="D26" s="7" t="s">
        <v>13</v>
      </c>
      <c r="E26" s="5" t="s">
        <v>3</v>
      </c>
      <c r="F26" s="19">
        <v>242088.6</v>
      </c>
      <c r="G26" s="19">
        <v>242088.6</v>
      </c>
      <c r="H26" s="19">
        <f>F26</f>
        <v>242088.6</v>
      </c>
      <c r="I26" s="19">
        <f>G26</f>
        <v>242088.6</v>
      </c>
    </row>
    <row r="27" spans="1:11" s="2" customFormat="1" ht="31.25" x14ac:dyDescent="0.25">
      <c r="A27" s="22" t="s">
        <v>70</v>
      </c>
      <c r="B27" s="5" t="s">
        <v>343</v>
      </c>
      <c r="C27" s="7"/>
      <c r="D27" s="7"/>
      <c r="E27" s="5"/>
      <c r="F27" s="19">
        <f>F28+F32</f>
        <v>348754</v>
      </c>
      <c r="G27" s="19">
        <f>G28+G32</f>
        <v>353358.2</v>
      </c>
      <c r="H27" s="19">
        <f>H28+H32</f>
        <v>340035.2</v>
      </c>
      <c r="I27" s="19">
        <f>I28+I32</f>
        <v>335690.30000000005</v>
      </c>
    </row>
    <row r="28" spans="1:11" s="2" customFormat="1" ht="15.65" x14ac:dyDescent="0.25">
      <c r="A28" s="22" t="s">
        <v>202</v>
      </c>
      <c r="B28" s="5" t="s">
        <v>344</v>
      </c>
      <c r="C28" s="7"/>
      <c r="D28" s="7"/>
      <c r="E28" s="5"/>
      <c r="F28" s="19">
        <f>F31</f>
        <v>22285.7</v>
      </c>
      <c r="G28" s="19">
        <f>G31</f>
        <v>87103.5</v>
      </c>
      <c r="H28" s="19">
        <f>H31</f>
        <v>13566.9</v>
      </c>
      <c r="I28" s="19">
        <f>I31</f>
        <v>69435.600000000006</v>
      </c>
    </row>
    <row r="29" spans="1:11" s="2" customFormat="1" ht="31.25" x14ac:dyDescent="0.25">
      <c r="A29" s="22" t="s">
        <v>33</v>
      </c>
      <c r="B29" s="5" t="s">
        <v>344</v>
      </c>
      <c r="C29" s="7">
        <v>600</v>
      </c>
      <c r="D29" s="7"/>
      <c r="E29" s="5"/>
      <c r="F29" s="19">
        <f>F31</f>
        <v>22285.7</v>
      </c>
      <c r="G29" s="19">
        <f>G31</f>
        <v>87103.5</v>
      </c>
      <c r="H29" s="19">
        <f>H31</f>
        <v>13566.9</v>
      </c>
      <c r="I29" s="19">
        <f>I31</f>
        <v>69435.600000000006</v>
      </c>
    </row>
    <row r="30" spans="1:11" s="2" customFormat="1" ht="15.65" x14ac:dyDescent="0.25">
      <c r="A30" s="24" t="s">
        <v>80</v>
      </c>
      <c r="B30" s="5" t="s">
        <v>344</v>
      </c>
      <c r="C30" s="7">
        <v>600</v>
      </c>
      <c r="D30" s="7" t="s">
        <v>13</v>
      </c>
      <c r="E30" s="5" t="s">
        <v>46</v>
      </c>
      <c r="F30" s="19">
        <f>F31</f>
        <v>22285.7</v>
      </c>
      <c r="G30" s="19">
        <f>G31</f>
        <v>87103.5</v>
      </c>
      <c r="H30" s="19">
        <f>H31</f>
        <v>13566.9</v>
      </c>
      <c r="I30" s="19">
        <f>I31</f>
        <v>69435.600000000006</v>
      </c>
    </row>
    <row r="31" spans="1:11" s="2" customFormat="1" ht="15.65" x14ac:dyDescent="0.25">
      <c r="A31" s="22" t="s">
        <v>53</v>
      </c>
      <c r="B31" s="5" t="s">
        <v>344</v>
      </c>
      <c r="C31" s="7">
        <v>600</v>
      </c>
      <c r="D31" s="7" t="s">
        <v>13</v>
      </c>
      <c r="E31" s="5" t="s">
        <v>3</v>
      </c>
      <c r="F31" s="19">
        <v>22285.7</v>
      </c>
      <c r="G31" s="19">
        <v>87103.5</v>
      </c>
      <c r="H31" s="19">
        <f>ROUND(F31*0.975-(F35*0.025),1)</f>
        <v>13566.9</v>
      </c>
      <c r="I31" s="19">
        <f>ROUND(G31*0.95-(G35*0.05),1)</f>
        <v>69435.600000000006</v>
      </c>
      <c r="J31" s="12"/>
      <c r="K31" s="12"/>
    </row>
    <row r="32" spans="1:11" s="2" customFormat="1" ht="46.9" x14ac:dyDescent="0.25">
      <c r="A32" s="22" t="s">
        <v>181</v>
      </c>
      <c r="B32" s="5" t="s">
        <v>345</v>
      </c>
      <c r="C32" s="7"/>
      <c r="D32" s="7"/>
      <c r="E32" s="5"/>
      <c r="F32" s="58">
        <f t="shared" ref="F32:I34" si="2">F33</f>
        <v>326468.3</v>
      </c>
      <c r="G32" s="58">
        <f t="shared" si="2"/>
        <v>266254.7</v>
      </c>
      <c r="H32" s="58">
        <f t="shared" si="2"/>
        <v>326468.3</v>
      </c>
      <c r="I32" s="58">
        <f t="shared" si="2"/>
        <v>266254.7</v>
      </c>
      <c r="J32" s="18"/>
      <c r="K32" s="12"/>
    </row>
    <row r="33" spans="1:11" s="2" customFormat="1" ht="15.8" customHeight="1" x14ac:dyDescent="0.25">
      <c r="A33" s="22" t="s">
        <v>33</v>
      </c>
      <c r="B33" s="5" t="s">
        <v>345</v>
      </c>
      <c r="C33" s="7">
        <v>600</v>
      </c>
      <c r="D33" s="7"/>
      <c r="E33" s="5"/>
      <c r="F33" s="58">
        <f t="shared" si="2"/>
        <v>326468.3</v>
      </c>
      <c r="G33" s="58">
        <f t="shared" si="2"/>
        <v>266254.7</v>
      </c>
      <c r="H33" s="58">
        <f t="shared" si="2"/>
        <v>326468.3</v>
      </c>
      <c r="I33" s="58">
        <f t="shared" si="2"/>
        <v>266254.7</v>
      </c>
      <c r="J33" s="18"/>
      <c r="K33" s="12"/>
    </row>
    <row r="34" spans="1:11" s="2" customFormat="1" ht="15.8" customHeight="1" x14ac:dyDescent="0.25">
      <c r="A34" s="24" t="s">
        <v>80</v>
      </c>
      <c r="B34" s="5" t="s">
        <v>345</v>
      </c>
      <c r="C34" s="7">
        <v>600</v>
      </c>
      <c r="D34" s="7" t="s">
        <v>13</v>
      </c>
      <c r="E34" s="5" t="s">
        <v>46</v>
      </c>
      <c r="F34" s="58">
        <f t="shared" si="2"/>
        <v>326468.3</v>
      </c>
      <c r="G34" s="58">
        <f t="shared" si="2"/>
        <v>266254.7</v>
      </c>
      <c r="H34" s="58">
        <f t="shared" si="2"/>
        <v>326468.3</v>
      </c>
      <c r="I34" s="58">
        <f t="shared" si="2"/>
        <v>266254.7</v>
      </c>
      <c r="J34" s="18"/>
      <c r="K34" s="12"/>
    </row>
    <row r="35" spans="1:11" s="2" customFormat="1" ht="15.8" customHeight="1" x14ac:dyDescent="0.25">
      <c r="A35" s="22" t="s">
        <v>53</v>
      </c>
      <c r="B35" s="5" t="s">
        <v>345</v>
      </c>
      <c r="C35" s="7">
        <v>600</v>
      </c>
      <c r="D35" s="7" t="s">
        <v>13</v>
      </c>
      <c r="E35" s="5" t="s">
        <v>3</v>
      </c>
      <c r="F35" s="58">
        <v>326468.3</v>
      </c>
      <c r="G35" s="58">
        <v>266254.7</v>
      </c>
      <c r="H35" s="41">
        <f>F35</f>
        <v>326468.3</v>
      </c>
      <c r="I35" s="41">
        <f>G35</f>
        <v>266254.7</v>
      </c>
      <c r="J35" s="18"/>
      <c r="K35" s="12"/>
    </row>
    <row r="36" spans="1:11" s="12" customFormat="1" ht="15.8" customHeight="1" x14ac:dyDescent="0.25">
      <c r="A36" s="22" t="s">
        <v>203</v>
      </c>
      <c r="B36" s="5" t="s">
        <v>204</v>
      </c>
      <c r="C36" s="7"/>
      <c r="D36" s="7"/>
      <c r="E36" s="5"/>
      <c r="F36" s="58">
        <f>F37+F50+F71</f>
        <v>765321.09999999986</v>
      </c>
      <c r="G36" s="58">
        <f>G37+G50+G71</f>
        <v>770766.19999999984</v>
      </c>
      <c r="H36" s="58">
        <f>H37+H50+H71</f>
        <v>758277.99999999988</v>
      </c>
      <c r="I36" s="58">
        <f>I37+I50+I71</f>
        <v>756529.59999999986</v>
      </c>
      <c r="J36" s="18"/>
    </row>
    <row r="37" spans="1:11" s="12" customFormat="1" ht="16.5" customHeight="1" x14ac:dyDescent="0.25">
      <c r="A37" s="22" t="s">
        <v>71</v>
      </c>
      <c r="B37" s="5" t="s">
        <v>346</v>
      </c>
      <c r="C37" s="7"/>
      <c r="D37" s="7"/>
      <c r="E37" s="5"/>
      <c r="F37" s="19">
        <f>F38+F42+F46</f>
        <v>256881.6</v>
      </c>
      <c r="G37" s="19">
        <f>G38+G42+G46</f>
        <v>259891.79999999996</v>
      </c>
      <c r="H37" s="19">
        <f>H38+H42+H46</f>
        <v>250459.5</v>
      </c>
      <c r="I37" s="19">
        <f>I38+I42+I46</f>
        <v>246897.19999999998</v>
      </c>
    </row>
    <row r="38" spans="1:11" s="2" customFormat="1" ht="31.25" x14ac:dyDescent="0.25">
      <c r="A38" s="22" t="s">
        <v>54</v>
      </c>
      <c r="B38" s="5" t="s">
        <v>347</v>
      </c>
      <c r="C38" s="7"/>
      <c r="D38" s="7"/>
      <c r="E38" s="5"/>
      <c r="F38" s="19">
        <f>F39</f>
        <v>161889.19999999998</v>
      </c>
      <c r="G38" s="19">
        <f t="shared" ref="G38:I40" si="3">G39</f>
        <v>165507.59999999998</v>
      </c>
      <c r="H38" s="19">
        <f t="shared" si="3"/>
        <v>155578</v>
      </c>
      <c r="I38" s="19">
        <f t="shared" si="3"/>
        <v>152704.29999999999</v>
      </c>
      <c r="J38" s="12"/>
      <c r="K38" s="12"/>
    </row>
    <row r="39" spans="1:11" s="2" customFormat="1" ht="31.25" x14ac:dyDescent="0.25">
      <c r="A39" s="22" t="s">
        <v>33</v>
      </c>
      <c r="B39" s="5" t="s">
        <v>347</v>
      </c>
      <c r="C39" s="7">
        <v>600</v>
      </c>
      <c r="D39" s="7"/>
      <c r="E39" s="5"/>
      <c r="F39" s="19">
        <f>F40</f>
        <v>161889.19999999998</v>
      </c>
      <c r="G39" s="19">
        <f t="shared" si="3"/>
        <v>165507.59999999998</v>
      </c>
      <c r="H39" s="19">
        <f t="shared" si="3"/>
        <v>155578</v>
      </c>
      <c r="I39" s="19">
        <f t="shared" si="3"/>
        <v>152704.29999999999</v>
      </c>
      <c r="J39" s="12"/>
      <c r="K39" s="12"/>
    </row>
    <row r="40" spans="1:11" s="2" customFormat="1" ht="15.65" x14ac:dyDescent="0.25">
      <c r="A40" s="24" t="s">
        <v>80</v>
      </c>
      <c r="B40" s="5" t="s">
        <v>347</v>
      </c>
      <c r="C40" s="7">
        <v>600</v>
      </c>
      <c r="D40" s="7" t="s">
        <v>13</v>
      </c>
      <c r="E40" s="5" t="s">
        <v>46</v>
      </c>
      <c r="F40" s="19">
        <f>F41</f>
        <v>161889.19999999998</v>
      </c>
      <c r="G40" s="19">
        <f t="shared" si="3"/>
        <v>165507.59999999998</v>
      </c>
      <c r="H40" s="19">
        <f t="shared" si="3"/>
        <v>155578</v>
      </c>
      <c r="I40" s="19">
        <f t="shared" si="3"/>
        <v>152704.29999999999</v>
      </c>
    </row>
    <row r="41" spans="1:11" s="2" customFormat="1" ht="15.65" x14ac:dyDescent="0.25">
      <c r="A41" s="22" t="s">
        <v>18</v>
      </c>
      <c r="B41" s="5" t="s">
        <v>347</v>
      </c>
      <c r="C41" s="7">
        <v>600</v>
      </c>
      <c r="D41" s="7" t="s">
        <v>13</v>
      </c>
      <c r="E41" s="5" t="s">
        <v>4</v>
      </c>
      <c r="F41" s="19">
        <f>198589.9-5118.8-2277.6-308.7-28995.6</f>
        <v>161889.19999999998</v>
      </c>
      <c r="G41" s="19">
        <f>202208.3-5118.8-2277.6-308.7-28995.6</f>
        <v>165507.59999999998</v>
      </c>
      <c r="H41" s="59">
        <f>ROUND(F41*0.975-(F45*0.025),1)</f>
        <v>155578</v>
      </c>
      <c r="I41" s="41">
        <f>ROUND(G41*0.95-(G45*0.05),1)</f>
        <v>152704.29999999999</v>
      </c>
    </row>
    <row r="42" spans="1:11" s="2" customFormat="1" ht="46.9" x14ac:dyDescent="0.25">
      <c r="A42" s="22" t="s">
        <v>182</v>
      </c>
      <c r="B42" s="5" t="s">
        <v>348</v>
      </c>
      <c r="C42" s="7"/>
      <c r="D42" s="7"/>
      <c r="E42" s="5"/>
      <c r="F42" s="58">
        <f>F43</f>
        <v>90557.8</v>
      </c>
      <c r="G42" s="58">
        <f t="shared" ref="G42:I43" si="4">G43</f>
        <v>90557.8</v>
      </c>
      <c r="H42" s="58">
        <f t="shared" si="4"/>
        <v>90557.8</v>
      </c>
      <c r="I42" s="58">
        <f t="shared" si="4"/>
        <v>90557.8</v>
      </c>
    </row>
    <row r="43" spans="1:11" s="2" customFormat="1" ht="15.8" customHeight="1" x14ac:dyDescent="0.25">
      <c r="A43" s="22" t="s">
        <v>33</v>
      </c>
      <c r="B43" s="5" t="s">
        <v>348</v>
      </c>
      <c r="C43" s="7">
        <v>600</v>
      </c>
      <c r="D43" s="7"/>
      <c r="E43" s="5"/>
      <c r="F43" s="58">
        <f>F44</f>
        <v>90557.8</v>
      </c>
      <c r="G43" s="58">
        <f t="shared" si="4"/>
        <v>90557.8</v>
      </c>
      <c r="H43" s="58">
        <f t="shared" si="4"/>
        <v>90557.8</v>
      </c>
      <c r="I43" s="58">
        <f t="shared" si="4"/>
        <v>90557.8</v>
      </c>
    </row>
    <row r="44" spans="1:11" s="2" customFormat="1" ht="15.8" customHeight="1" x14ac:dyDescent="0.25">
      <c r="A44" s="24" t="s">
        <v>80</v>
      </c>
      <c r="B44" s="5" t="s">
        <v>348</v>
      </c>
      <c r="C44" s="7">
        <v>600</v>
      </c>
      <c r="D44" s="7" t="s">
        <v>13</v>
      </c>
      <c r="E44" s="5" t="s">
        <v>46</v>
      </c>
      <c r="F44" s="58">
        <f>F45</f>
        <v>90557.8</v>
      </c>
      <c r="G44" s="58">
        <f>G45</f>
        <v>90557.8</v>
      </c>
      <c r="H44" s="58">
        <f>H45</f>
        <v>90557.8</v>
      </c>
      <c r="I44" s="58">
        <f>I45</f>
        <v>90557.8</v>
      </c>
    </row>
    <row r="45" spans="1:11" s="2" customFormat="1" ht="15.8" customHeight="1" x14ac:dyDescent="0.25">
      <c r="A45" s="22" t="s">
        <v>18</v>
      </c>
      <c r="B45" s="5" t="s">
        <v>348</v>
      </c>
      <c r="C45" s="7">
        <v>600</v>
      </c>
      <c r="D45" s="7" t="s">
        <v>13</v>
      </c>
      <c r="E45" s="5" t="s">
        <v>4</v>
      </c>
      <c r="F45" s="58">
        <f>60000+30557.8</f>
        <v>90557.8</v>
      </c>
      <c r="G45" s="58">
        <f>60000+30557.8</f>
        <v>90557.8</v>
      </c>
      <c r="H45" s="41">
        <f>F45</f>
        <v>90557.8</v>
      </c>
      <c r="I45" s="41">
        <f>G45</f>
        <v>90557.8</v>
      </c>
    </row>
    <row r="46" spans="1:11" s="2" customFormat="1" ht="46.9" x14ac:dyDescent="0.25">
      <c r="A46" s="22" t="s">
        <v>183</v>
      </c>
      <c r="B46" s="5" t="s">
        <v>348</v>
      </c>
      <c r="C46" s="7"/>
      <c r="D46" s="7"/>
      <c r="E46" s="5"/>
      <c r="F46" s="58">
        <f>F47</f>
        <v>4434.5999999999995</v>
      </c>
      <c r="G46" s="58">
        <f t="shared" ref="G46:I48" si="5">G47</f>
        <v>3826.3999999999996</v>
      </c>
      <c r="H46" s="58">
        <f t="shared" si="5"/>
        <v>4323.7</v>
      </c>
      <c r="I46" s="58">
        <f t="shared" si="5"/>
        <v>3635.1</v>
      </c>
    </row>
    <row r="47" spans="1:11" s="2" customFormat="1" ht="15.8" customHeight="1" x14ac:dyDescent="0.25">
      <c r="A47" s="22" t="s">
        <v>33</v>
      </c>
      <c r="B47" s="5" t="s">
        <v>348</v>
      </c>
      <c r="C47" s="7">
        <v>600</v>
      </c>
      <c r="D47" s="7"/>
      <c r="E47" s="5"/>
      <c r="F47" s="58">
        <f>F48</f>
        <v>4434.5999999999995</v>
      </c>
      <c r="G47" s="58">
        <f t="shared" si="5"/>
        <v>3826.3999999999996</v>
      </c>
      <c r="H47" s="58">
        <f t="shared" si="5"/>
        <v>4323.7</v>
      </c>
      <c r="I47" s="58">
        <f t="shared" si="5"/>
        <v>3635.1</v>
      </c>
    </row>
    <row r="48" spans="1:11" s="2" customFormat="1" ht="15.8" customHeight="1" x14ac:dyDescent="0.25">
      <c r="A48" s="24" t="s">
        <v>80</v>
      </c>
      <c r="B48" s="5" t="s">
        <v>348</v>
      </c>
      <c r="C48" s="7">
        <v>600</v>
      </c>
      <c r="D48" s="7" t="s">
        <v>13</v>
      </c>
      <c r="E48" s="5" t="s">
        <v>46</v>
      </c>
      <c r="F48" s="58">
        <f>F49</f>
        <v>4434.5999999999995</v>
      </c>
      <c r="G48" s="58">
        <f t="shared" si="5"/>
        <v>3826.3999999999996</v>
      </c>
      <c r="H48" s="58">
        <f t="shared" si="5"/>
        <v>4323.7</v>
      </c>
      <c r="I48" s="58">
        <f t="shared" si="5"/>
        <v>3635.1</v>
      </c>
    </row>
    <row r="49" spans="1:9" s="2" customFormat="1" ht="15.8" customHeight="1" x14ac:dyDescent="0.25">
      <c r="A49" s="22" t="s">
        <v>18</v>
      </c>
      <c r="B49" s="5" t="s">
        <v>348</v>
      </c>
      <c r="C49" s="7">
        <v>600</v>
      </c>
      <c r="D49" s="7" t="s">
        <v>13</v>
      </c>
      <c r="E49" s="5" t="s">
        <v>4</v>
      </c>
      <c r="F49" s="58">
        <f>4125.9+308.7</f>
        <v>4434.5999999999995</v>
      </c>
      <c r="G49" s="58">
        <f>3517.7+308.7</f>
        <v>3826.3999999999996</v>
      </c>
      <c r="H49" s="41">
        <f>ROUND(F49*0.975,1)</f>
        <v>4323.7</v>
      </c>
      <c r="I49" s="41">
        <f>ROUND(G49*0.95,1)</f>
        <v>3635.1</v>
      </c>
    </row>
    <row r="50" spans="1:9" s="2" customFormat="1" ht="109.4" x14ac:dyDescent="0.25">
      <c r="A50" s="22" t="s">
        <v>68</v>
      </c>
      <c r="B50" s="5" t="s">
        <v>102</v>
      </c>
      <c r="C50" s="7"/>
      <c r="D50" s="7"/>
      <c r="E50" s="7"/>
      <c r="F50" s="19">
        <f>F51+F55+F62+F66</f>
        <v>454937.29999999993</v>
      </c>
      <c r="G50" s="19">
        <f>G51+G55+G62+G66</f>
        <v>456499.69999999995</v>
      </c>
      <c r="H50" s="19">
        <f>H51+H55+H62+H66</f>
        <v>454937.29999999993</v>
      </c>
      <c r="I50" s="19">
        <f>I51+I55+I62+I66</f>
        <v>456499.69999999995</v>
      </c>
    </row>
    <row r="51" spans="1:9" s="2" customFormat="1" ht="94.6" customHeight="1" x14ac:dyDescent="0.25">
      <c r="A51" s="22" t="s">
        <v>44</v>
      </c>
      <c r="B51" s="5" t="s">
        <v>103</v>
      </c>
      <c r="C51" s="7"/>
      <c r="D51" s="7"/>
      <c r="E51" s="7"/>
      <c r="F51" s="19">
        <f>F54</f>
        <v>413280.6</v>
      </c>
      <c r="G51" s="19">
        <f>G54</f>
        <v>413280.6</v>
      </c>
      <c r="H51" s="19">
        <f>H54</f>
        <v>413280.6</v>
      </c>
      <c r="I51" s="19">
        <f>I54</f>
        <v>413280.6</v>
      </c>
    </row>
    <row r="52" spans="1:9" s="2" customFormat="1" ht="31.25" x14ac:dyDescent="0.25">
      <c r="A52" s="22" t="s">
        <v>33</v>
      </c>
      <c r="B52" s="5" t="s">
        <v>103</v>
      </c>
      <c r="C52" s="7">
        <v>600</v>
      </c>
      <c r="D52" s="7"/>
      <c r="E52" s="7"/>
      <c r="F52" s="19">
        <f>F54</f>
        <v>413280.6</v>
      </c>
      <c r="G52" s="19">
        <f>G54</f>
        <v>413280.6</v>
      </c>
      <c r="H52" s="19">
        <f>H54</f>
        <v>413280.6</v>
      </c>
      <c r="I52" s="19">
        <f>I54</f>
        <v>413280.6</v>
      </c>
    </row>
    <row r="53" spans="1:9" s="2" customFormat="1" ht="15.65" x14ac:dyDescent="0.25">
      <c r="A53" s="24" t="s">
        <v>80</v>
      </c>
      <c r="B53" s="5" t="s">
        <v>103</v>
      </c>
      <c r="C53" s="7">
        <v>600</v>
      </c>
      <c r="D53" s="7" t="s">
        <v>13</v>
      </c>
      <c r="E53" s="5" t="s">
        <v>46</v>
      </c>
      <c r="F53" s="19">
        <f>F54</f>
        <v>413280.6</v>
      </c>
      <c r="G53" s="19">
        <f>G54</f>
        <v>413280.6</v>
      </c>
      <c r="H53" s="19">
        <f>H54</f>
        <v>413280.6</v>
      </c>
      <c r="I53" s="19">
        <f>I54</f>
        <v>413280.6</v>
      </c>
    </row>
    <row r="54" spans="1:9" s="2" customFormat="1" ht="15.65" x14ac:dyDescent="0.25">
      <c r="A54" s="22" t="s">
        <v>18</v>
      </c>
      <c r="B54" s="5" t="s">
        <v>103</v>
      </c>
      <c r="C54" s="7">
        <v>600</v>
      </c>
      <c r="D54" s="7" t="s">
        <v>13</v>
      </c>
      <c r="E54" s="5" t="s">
        <v>4</v>
      </c>
      <c r="F54" s="19">
        <v>413280.6</v>
      </c>
      <c r="G54" s="19">
        <v>413280.6</v>
      </c>
      <c r="H54" s="19">
        <f>F54</f>
        <v>413280.6</v>
      </c>
      <c r="I54" s="19">
        <f>G54</f>
        <v>413280.6</v>
      </c>
    </row>
    <row r="55" spans="1:9" s="2" customFormat="1" ht="46.9" x14ac:dyDescent="0.25">
      <c r="A55" s="22" t="s">
        <v>162</v>
      </c>
      <c r="B55" s="5" t="s">
        <v>104</v>
      </c>
      <c r="C55" s="7"/>
      <c r="D55" s="7"/>
      <c r="E55" s="7"/>
      <c r="F55" s="19">
        <f>F56+F59</f>
        <v>5123.8</v>
      </c>
      <c r="G55" s="19">
        <f>G56+G59</f>
        <v>5123.8</v>
      </c>
      <c r="H55" s="19">
        <f>H56+H59</f>
        <v>5123.8</v>
      </c>
      <c r="I55" s="19">
        <f>I56+I59</f>
        <v>5123.8</v>
      </c>
    </row>
    <row r="56" spans="1:9" s="2" customFormat="1" ht="65.25" customHeight="1" x14ac:dyDescent="0.25">
      <c r="A56" s="22" t="s">
        <v>30</v>
      </c>
      <c r="B56" s="5" t="s">
        <v>104</v>
      </c>
      <c r="C56" s="7">
        <v>100</v>
      </c>
      <c r="D56" s="7"/>
      <c r="E56" s="7"/>
      <c r="F56" s="19">
        <f>F58</f>
        <v>4421</v>
      </c>
      <c r="G56" s="19">
        <f>G58</f>
        <v>4421</v>
      </c>
      <c r="H56" s="19">
        <f>H58</f>
        <v>4421</v>
      </c>
      <c r="I56" s="19">
        <f>I58</f>
        <v>4421</v>
      </c>
    </row>
    <row r="57" spans="1:9" s="2" customFormat="1" ht="15.65" x14ac:dyDescent="0.25">
      <c r="A57" s="24" t="s">
        <v>80</v>
      </c>
      <c r="B57" s="5" t="s">
        <v>104</v>
      </c>
      <c r="C57" s="7">
        <v>100</v>
      </c>
      <c r="D57" s="7" t="s">
        <v>13</v>
      </c>
      <c r="E57" s="5" t="s">
        <v>46</v>
      </c>
      <c r="F57" s="19">
        <f>F58</f>
        <v>4421</v>
      </c>
      <c r="G57" s="19">
        <f>G58</f>
        <v>4421</v>
      </c>
      <c r="H57" s="19">
        <f>H58</f>
        <v>4421</v>
      </c>
      <c r="I57" s="19">
        <f>I58</f>
        <v>4421</v>
      </c>
    </row>
    <row r="58" spans="1:9" s="2" customFormat="1" ht="15.65" x14ac:dyDescent="0.25">
      <c r="A58" s="22" t="s">
        <v>58</v>
      </c>
      <c r="B58" s="5" t="s">
        <v>104</v>
      </c>
      <c r="C58" s="7">
        <v>100</v>
      </c>
      <c r="D58" s="7" t="s">
        <v>13</v>
      </c>
      <c r="E58" s="7" t="s">
        <v>12</v>
      </c>
      <c r="F58" s="19">
        <v>4421</v>
      </c>
      <c r="G58" s="19">
        <v>4421</v>
      </c>
      <c r="H58" s="19">
        <f>F58</f>
        <v>4421</v>
      </c>
      <c r="I58" s="19">
        <f>G58</f>
        <v>4421</v>
      </c>
    </row>
    <row r="59" spans="1:9" s="2" customFormat="1" ht="31.25" x14ac:dyDescent="0.25">
      <c r="A59" s="30" t="s">
        <v>95</v>
      </c>
      <c r="B59" s="5" t="s">
        <v>104</v>
      </c>
      <c r="C59" s="7">
        <v>200</v>
      </c>
      <c r="D59" s="7"/>
      <c r="E59" s="7"/>
      <c r="F59" s="19">
        <f>F61</f>
        <v>702.8</v>
      </c>
      <c r="G59" s="19">
        <f>G61</f>
        <v>702.8</v>
      </c>
      <c r="H59" s="19">
        <f>H61</f>
        <v>702.8</v>
      </c>
      <c r="I59" s="19">
        <f>I61</f>
        <v>702.8</v>
      </c>
    </row>
    <row r="60" spans="1:9" s="2" customFormat="1" ht="15.65" x14ac:dyDescent="0.25">
      <c r="A60" s="24" t="s">
        <v>80</v>
      </c>
      <c r="B60" s="5" t="s">
        <v>104</v>
      </c>
      <c r="C60" s="7">
        <v>200</v>
      </c>
      <c r="D60" s="7" t="s">
        <v>13</v>
      </c>
      <c r="E60" s="5" t="s">
        <v>46</v>
      </c>
      <c r="F60" s="19">
        <f>F61</f>
        <v>702.8</v>
      </c>
      <c r="G60" s="19">
        <f>G61</f>
        <v>702.8</v>
      </c>
      <c r="H60" s="19">
        <f>H61</f>
        <v>702.8</v>
      </c>
      <c r="I60" s="19">
        <f>I61</f>
        <v>702.8</v>
      </c>
    </row>
    <row r="61" spans="1:9" s="2" customFormat="1" ht="15.65" x14ac:dyDescent="0.25">
      <c r="A61" s="22" t="s">
        <v>58</v>
      </c>
      <c r="B61" s="5" t="s">
        <v>104</v>
      </c>
      <c r="C61" s="7">
        <v>200</v>
      </c>
      <c r="D61" s="7" t="s">
        <v>13</v>
      </c>
      <c r="E61" s="7" t="s">
        <v>12</v>
      </c>
      <c r="F61" s="19">
        <v>702.8</v>
      </c>
      <c r="G61" s="19">
        <v>702.8</v>
      </c>
      <c r="H61" s="19">
        <f>F61</f>
        <v>702.8</v>
      </c>
      <c r="I61" s="19">
        <f>G61</f>
        <v>702.8</v>
      </c>
    </row>
    <row r="62" spans="1:9" s="2" customFormat="1" ht="31.25" x14ac:dyDescent="0.25">
      <c r="A62" s="22" t="s">
        <v>163</v>
      </c>
      <c r="B62" s="5" t="s">
        <v>105</v>
      </c>
      <c r="C62" s="7"/>
      <c r="D62" s="7"/>
      <c r="E62" s="7"/>
      <c r="F62" s="19">
        <f>F63</f>
        <v>363.3</v>
      </c>
      <c r="G62" s="19">
        <f>G63</f>
        <v>363.3</v>
      </c>
      <c r="H62" s="19">
        <f>H63</f>
        <v>363.3</v>
      </c>
      <c r="I62" s="19">
        <f>I63</f>
        <v>363.3</v>
      </c>
    </row>
    <row r="63" spans="1:9" s="2" customFormat="1" ht="65.25" customHeight="1" x14ac:dyDescent="0.25">
      <c r="A63" s="22" t="s">
        <v>30</v>
      </c>
      <c r="B63" s="5" t="s">
        <v>105</v>
      </c>
      <c r="C63" s="7">
        <v>100</v>
      </c>
      <c r="D63" s="7"/>
      <c r="E63" s="7"/>
      <c r="F63" s="19">
        <f>F65</f>
        <v>363.3</v>
      </c>
      <c r="G63" s="19">
        <f>G65</f>
        <v>363.3</v>
      </c>
      <c r="H63" s="19">
        <f>H65</f>
        <v>363.3</v>
      </c>
      <c r="I63" s="19">
        <f>I65</f>
        <v>363.3</v>
      </c>
    </row>
    <row r="64" spans="1:9" s="2" customFormat="1" ht="15.65" x14ac:dyDescent="0.25">
      <c r="A64" s="24" t="s">
        <v>79</v>
      </c>
      <c r="B64" s="5" t="s">
        <v>105</v>
      </c>
      <c r="C64" s="7">
        <v>100</v>
      </c>
      <c r="D64" s="7" t="s">
        <v>3</v>
      </c>
      <c r="E64" s="5" t="s">
        <v>46</v>
      </c>
      <c r="F64" s="19">
        <f>F65</f>
        <v>363.3</v>
      </c>
      <c r="G64" s="19">
        <f>G65</f>
        <v>363.3</v>
      </c>
      <c r="H64" s="23">
        <f>H65</f>
        <v>363.3</v>
      </c>
      <c r="I64" s="23">
        <f>I65</f>
        <v>363.3</v>
      </c>
    </row>
    <row r="65" spans="1:9" s="2" customFormat="1" ht="31.25" x14ac:dyDescent="0.25">
      <c r="A65" s="22" t="s">
        <v>47</v>
      </c>
      <c r="B65" s="5" t="s">
        <v>105</v>
      </c>
      <c r="C65" s="7">
        <v>100</v>
      </c>
      <c r="D65" s="7" t="s">
        <v>3</v>
      </c>
      <c r="E65" s="7" t="s">
        <v>27</v>
      </c>
      <c r="F65" s="19">
        <v>363.3</v>
      </c>
      <c r="G65" s="19">
        <v>363.3</v>
      </c>
      <c r="H65" s="19">
        <f>F65</f>
        <v>363.3</v>
      </c>
      <c r="I65" s="19">
        <f>G65</f>
        <v>363.3</v>
      </c>
    </row>
    <row r="66" spans="1:9" s="2" customFormat="1" ht="144" customHeight="1" x14ac:dyDescent="0.25">
      <c r="A66" s="22" t="s">
        <v>205</v>
      </c>
      <c r="B66" s="5" t="s">
        <v>206</v>
      </c>
      <c r="C66" s="7"/>
      <c r="D66" s="7"/>
      <c r="E66" s="7"/>
      <c r="F66" s="19">
        <f>F67</f>
        <v>36169.599999999999</v>
      </c>
      <c r="G66" s="19">
        <f t="shared" ref="G66:I68" si="6">G67</f>
        <v>37732</v>
      </c>
      <c r="H66" s="19">
        <f t="shared" si="6"/>
        <v>36169.599999999999</v>
      </c>
      <c r="I66" s="19">
        <f t="shared" si="6"/>
        <v>37732</v>
      </c>
    </row>
    <row r="67" spans="1:9" s="2" customFormat="1" ht="31.25" x14ac:dyDescent="0.25">
      <c r="A67" s="22" t="s">
        <v>33</v>
      </c>
      <c r="B67" s="5" t="s">
        <v>206</v>
      </c>
      <c r="C67" s="7">
        <v>600</v>
      </c>
      <c r="D67" s="7"/>
      <c r="E67" s="7"/>
      <c r="F67" s="19">
        <f>F68</f>
        <v>36169.599999999999</v>
      </c>
      <c r="G67" s="19">
        <f t="shared" si="6"/>
        <v>37732</v>
      </c>
      <c r="H67" s="19">
        <f t="shared" si="6"/>
        <v>36169.599999999999</v>
      </c>
      <c r="I67" s="19">
        <f t="shared" si="6"/>
        <v>37732</v>
      </c>
    </row>
    <row r="68" spans="1:9" s="2" customFormat="1" ht="15.65" x14ac:dyDescent="0.25">
      <c r="A68" s="24" t="s">
        <v>80</v>
      </c>
      <c r="B68" s="5" t="s">
        <v>206</v>
      </c>
      <c r="C68" s="7">
        <v>600</v>
      </c>
      <c r="D68" s="7" t="s">
        <v>13</v>
      </c>
      <c r="E68" s="5" t="s">
        <v>46</v>
      </c>
      <c r="F68" s="19">
        <f>F69</f>
        <v>36169.599999999999</v>
      </c>
      <c r="G68" s="19">
        <f t="shared" si="6"/>
        <v>37732</v>
      </c>
      <c r="H68" s="19">
        <f t="shared" si="6"/>
        <v>36169.599999999999</v>
      </c>
      <c r="I68" s="19">
        <f t="shared" si="6"/>
        <v>37732</v>
      </c>
    </row>
    <row r="69" spans="1:9" s="2" customFormat="1" ht="15.65" x14ac:dyDescent="0.25">
      <c r="A69" s="22" t="s">
        <v>18</v>
      </c>
      <c r="B69" s="5" t="s">
        <v>206</v>
      </c>
      <c r="C69" s="7">
        <v>600</v>
      </c>
      <c r="D69" s="7" t="s">
        <v>13</v>
      </c>
      <c r="E69" s="5" t="s">
        <v>4</v>
      </c>
      <c r="F69" s="19">
        <v>36169.599999999999</v>
      </c>
      <c r="G69" s="19">
        <v>37732</v>
      </c>
      <c r="H69" s="19">
        <f>F69</f>
        <v>36169.599999999999</v>
      </c>
      <c r="I69" s="19">
        <f>G69</f>
        <v>37732</v>
      </c>
    </row>
    <row r="70" spans="1:9" s="2" customFormat="1" ht="46.9" x14ac:dyDescent="0.25">
      <c r="A70" s="22" t="s">
        <v>207</v>
      </c>
      <c r="B70" s="5" t="s">
        <v>208</v>
      </c>
      <c r="C70" s="7"/>
      <c r="D70" s="7"/>
      <c r="E70" s="7"/>
      <c r="F70" s="19">
        <f>F71</f>
        <v>53502.2</v>
      </c>
      <c r="G70" s="19">
        <f t="shared" ref="G70:I72" si="7">G71</f>
        <v>54374.7</v>
      </c>
      <c r="H70" s="19">
        <f t="shared" si="7"/>
        <v>52881.2</v>
      </c>
      <c r="I70" s="19">
        <f t="shared" si="7"/>
        <v>53132.7</v>
      </c>
    </row>
    <row r="71" spans="1:9" s="2" customFormat="1" ht="62.5" x14ac:dyDescent="0.25">
      <c r="A71" s="22" t="s">
        <v>209</v>
      </c>
      <c r="B71" s="5" t="s">
        <v>210</v>
      </c>
      <c r="C71" s="7"/>
      <c r="D71" s="7"/>
      <c r="E71" s="7"/>
      <c r="F71" s="19">
        <f>F72</f>
        <v>53502.2</v>
      </c>
      <c r="G71" s="19">
        <f t="shared" si="7"/>
        <v>54374.7</v>
      </c>
      <c r="H71" s="19">
        <f t="shared" si="7"/>
        <v>52881.2</v>
      </c>
      <c r="I71" s="19">
        <f t="shared" si="7"/>
        <v>53132.7</v>
      </c>
    </row>
    <row r="72" spans="1:9" s="2" customFormat="1" ht="31.25" x14ac:dyDescent="0.25">
      <c r="A72" s="22" t="s">
        <v>33</v>
      </c>
      <c r="B72" s="5" t="s">
        <v>210</v>
      </c>
      <c r="C72" s="7">
        <v>600</v>
      </c>
      <c r="D72" s="7"/>
      <c r="E72" s="7"/>
      <c r="F72" s="19">
        <f>F73</f>
        <v>53502.2</v>
      </c>
      <c r="G72" s="19">
        <f t="shared" si="7"/>
        <v>54374.7</v>
      </c>
      <c r="H72" s="19">
        <f t="shared" si="7"/>
        <v>52881.2</v>
      </c>
      <c r="I72" s="19">
        <f t="shared" si="7"/>
        <v>53132.7</v>
      </c>
    </row>
    <row r="73" spans="1:9" s="2" customFormat="1" ht="15.65" x14ac:dyDescent="0.25">
      <c r="A73" s="24" t="s">
        <v>80</v>
      </c>
      <c r="B73" s="5" t="s">
        <v>210</v>
      </c>
      <c r="C73" s="7">
        <v>600</v>
      </c>
      <c r="D73" s="7" t="s">
        <v>13</v>
      </c>
      <c r="E73" s="5" t="s">
        <v>46</v>
      </c>
      <c r="F73" s="19">
        <f>F74+F75</f>
        <v>53502.2</v>
      </c>
      <c r="G73" s="19">
        <f>G74+G75</f>
        <v>54374.7</v>
      </c>
      <c r="H73" s="19">
        <f>H74+H75</f>
        <v>52881.2</v>
      </c>
      <c r="I73" s="19">
        <f>I74+I75</f>
        <v>53132.7</v>
      </c>
    </row>
    <row r="74" spans="1:9" s="2" customFormat="1" ht="15.65" x14ac:dyDescent="0.25">
      <c r="A74" s="22" t="s">
        <v>18</v>
      </c>
      <c r="B74" s="5" t="s">
        <v>210</v>
      </c>
      <c r="C74" s="7">
        <v>600</v>
      </c>
      <c r="D74" s="7" t="s">
        <v>13</v>
      </c>
      <c r="E74" s="5" t="s">
        <v>4</v>
      </c>
      <c r="F74" s="19">
        <v>24840.7</v>
      </c>
      <c r="G74" s="19">
        <v>24840.7</v>
      </c>
      <c r="H74" s="41">
        <f>ROUND(F74*0.975,1)</f>
        <v>24219.7</v>
      </c>
      <c r="I74" s="41">
        <f>ROUND(G74*0.95,1)</f>
        <v>23598.7</v>
      </c>
    </row>
    <row r="75" spans="1:9" s="2" customFormat="1" ht="15.65" x14ac:dyDescent="0.25">
      <c r="A75" s="22" t="s">
        <v>18</v>
      </c>
      <c r="B75" s="5" t="s">
        <v>210</v>
      </c>
      <c r="C75" s="7">
        <v>600</v>
      </c>
      <c r="D75" s="7" t="s">
        <v>13</v>
      </c>
      <c r="E75" s="5" t="s">
        <v>4</v>
      </c>
      <c r="F75" s="19">
        <v>28661.5</v>
      </c>
      <c r="G75" s="19">
        <v>29534</v>
      </c>
      <c r="H75" s="19">
        <f>F75</f>
        <v>28661.5</v>
      </c>
      <c r="I75" s="19">
        <f>G75</f>
        <v>29534</v>
      </c>
    </row>
    <row r="76" spans="1:9" s="2" customFormat="1" ht="15.65" x14ac:dyDescent="0.25">
      <c r="A76" s="22" t="s">
        <v>211</v>
      </c>
      <c r="B76" s="5" t="s">
        <v>212</v>
      </c>
      <c r="C76" s="7"/>
      <c r="D76" s="7"/>
      <c r="E76" s="7"/>
      <c r="F76" s="19">
        <f>F77</f>
        <v>101511.2</v>
      </c>
      <c r="G76" s="19">
        <f>G77</f>
        <v>101688</v>
      </c>
      <c r="H76" s="19">
        <f>H77</f>
        <v>98973.4</v>
      </c>
      <c r="I76" s="19">
        <f>I77</f>
        <v>96603.7</v>
      </c>
    </row>
    <row r="77" spans="1:9" s="2" customFormat="1" ht="31.25" x14ac:dyDescent="0.25">
      <c r="A77" s="22" t="s">
        <v>72</v>
      </c>
      <c r="B77" s="5" t="s">
        <v>106</v>
      </c>
      <c r="C77" s="7"/>
      <c r="D77" s="7"/>
      <c r="E77" s="7"/>
      <c r="F77" s="23">
        <f>F78+F82+F86</f>
        <v>101511.2</v>
      </c>
      <c r="G77" s="23">
        <f>G78+G82+G86</f>
        <v>101688</v>
      </c>
      <c r="H77" s="23">
        <f>H78+H82+H86</f>
        <v>98973.4</v>
      </c>
      <c r="I77" s="23">
        <f>I78+I82+I86</f>
        <v>96603.7</v>
      </c>
    </row>
    <row r="78" spans="1:9" s="2" customFormat="1" ht="31.25" x14ac:dyDescent="0.25">
      <c r="A78" s="22" t="s">
        <v>213</v>
      </c>
      <c r="B78" s="5" t="s">
        <v>107</v>
      </c>
      <c r="C78" s="7"/>
      <c r="D78" s="7"/>
      <c r="E78" s="7"/>
      <c r="F78" s="23">
        <f>F81</f>
        <v>26140.799999999999</v>
      </c>
      <c r="G78" s="23">
        <f>G81</f>
        <v>26247</v>
      </c>
      <c r="H78" s="23">
        <f>H81</f>
        <v>24937.3</v>
      </c>
      <c r="I78" s="23">
        <f>I81</f>
        <v>23834.7</v>
      </c>
    </row>
    <row r="79" spans="1:9" s="2" customFormat="1" ht="31.25" x14ac:dyDescent="0.25">
      <c r="A79" s="22" t="s">
        <v>33</v>
      </c>
      <c r="B79" s="5" t="s">
        <v>107</v>
      </c>
      <c r="C79" s="7">
        <v>600</v>
      </c>
      <c r="D79" s="7"/>
      <c r="E79" s="7"/>
      <c r="F79" s="23">
        <f>F81</f>
        <v>26140.799999999999</v>
      </c>
      <c r="G79" s="23">
        <f>G81</f>
        <v>26247</v>
      </c>
      <c r="H79" s="23">
        <f>H81</f>
        <v>24937.3</v>
      </c>
      <c r="I79" s="23">
        <f>I81</f>
        <v>23834.7</v>
      </c>
    </row>
    <row r="80" spans="1:9" s="2" customFormat="1" ht="15.65" x14ac:dyDescent="0.25">
      <c r="A80" s="22" t="s">
        <v>80</v>
      </c>
      <c r="B80" s="5" t="s">
        <v>107</v>
      </c>
      <c r="C80" s="7">
        <v>600</v>
      </c>
      <c r="D80" s="7" t="s">
        <v>13</v>
      </c>
      <c r="E80" s="7" t="s">
        <v>46</v>
      </c>
      <c r="F80" s="23">
        <f>F81</f>
        <v>26140.799999999999</v>
      </c>
      <c r="G80" s="23">
        <f>G81</f>
        <v>26247</v>
      </c>
      <c r="H80" s="23">
        <f>H81</f>
        <v>24937.3</v>
      </c>
      <c r="I80" s="23">
        <f>I81</f>
        <v>23834.7</v>
      </c>
    </row>
    <row r="81" spans="1:9" s="2" customFormat="1" ht="15.65" x14ac:dyDescent="0.25">
      <c r="A81" s="22" t="s">
        <v>93</v>
      </c>
      <c r="B81" s="5" t="s">
        <v>107</v>
      </c>
      <c r="C81" s="7">
        <v>600</v>
      </c>
      <c r="D81" s="7" t="s">
        <v>13</v>
      </c>
      <c r="E81" s="7" t="s">
        <v>6</v>
      </c>
      <c r="F81" s="23">
        <v>26140.799999999999</v>
      </c>
      <c r="G81" s="23">
        <v>26247</v>
      </c>
      <c r="H81" s="41">
        <f>ROUND(F81*0.975-(F89*0.025),1)</f>
        <v>24937.3</v>
      </c>
      <c r="I81" s="41">
        <f>ROUND(G81*0.95-(G89*0.05),1)</f>
        <v>23834.7</v>
      </c>
    </row>
    <row r="82" spans="1:9" s="2" customFormat="1" ht="45.7" customHeight="1" x14ac:dyDescent="0.25">
      <c r="A82" s="22" t="s">
        <v>55</v>
      </c>
      <c r="B82" s="5" t="s">
        <v>108</v>
      </c>
      <c r="C82" s="7"/>
      <c r="D82" s="7"/>
      <c r="E82" s="7"/>
      <c r="F82" s="23">
        <f>F85</f>
        <v>53370.400000000001</v>
      </c>
      <c r="G82" s="23">
        <f>G85</f>
        <v>53441</v>
      </c>
      <c r="H82" s="23">
        <f>H85</f>
        <v>52036.1</v>
      </c>
      <c r="I82" s="23">
        <f>I85</f>
        <v>50769</v>
      </c>
    </row>
    <row r="83" spans="1:9" s="2" customFormat="1" ht="31.25" x14ac:dyDescent="0.25">
      <c r="A83" s="22" t="s">
        <v>33</v>
      </c>
      <c r="B83" s="5" t="s">
        <v>108</v>
      </c>
      <c r="C83" s="7">
        <v>600</v>
      </c>
      <c r="D83" s="7"/>
      <c r="E83" s="7"/>
      <c r="F83" s="23">
        <f>F85</f>
        <v>53370.400000000001</v>
      </c>
      <c r="G83" s="23">
        <f>G85</f>
        <v>53441</v>
      </c>
      <c r="H83" s="23">
        <f>H85</f>
        <v>52036.1</v>
      </c>
      <c r="I83" s="23">
        <f>I85</f>
        <v>50769</v>
      </c>
    </row>
    <row r="84" spans="1:9" s="2" customFormat="1" ht="15.65" x14ac:dyDescent="0.25">
      <c r="A84" s="22" t="s">
        <v>80</v>
      </c>
      <c r="B84" s="5" t="s">
        <v>108</v>
      </c>
      <c r="C84" s="7">
        <v>600</v>
      </c>
      <c r="D84" s="7" t="s">
        <v>13</v>
      </c>
      <c r="E84" s="7" t="s">
        <v>46</v>
      </c>
      <c r="F84" s="23">
        <f>F85</f>
        <v>53370.400000000001</v>
      </c>
      <c r="G84" s="23">
        <f>G85</f>
        <v>53441</v>
      </c>
      <c r="H84" s="23">
        <f>H85</f>
        <v>52036.1</v>
      </c>
      <c r="I84" s="23">
        <f>I85</f>
        <v>50769</v>
      </c>
    </row>
    <row r="85" spans="1:9" s="2" customFormat="1" ht="15.65" x14ac:dyDescent="0.25">
      <c r="A85" s="22" t="s">
        <v>18</v>
      </c>
      <c r="B85" s="5" t="s">
        <v>108</v>
      </c>
      <c r="C85" s="7">
        <v>600</v>
      </c>
      <c r="D85" s="7" t="s">
        <v>13</v>
      </c>
      <c r="E85" s="7" t="s">
        <v>6</v>
      </c>
      <c r="F85" s="23">
        <v>53370.400000000001</v>
      </c>
      <c r="G85" s="23">
        <v>53441</v>
      </c>
      <c r="H85" s="41">
        <f>ROUND(F85*0.975,1)</f>
        <v>52036.1</v>
      </c>
      <c r="I85" s="41">
        <f>ROUND(G85*0.95,1)</f>
        <v>50769</v>
      </c>
    </row>
    <row r="86" spans="1:9" s="2" customFormat="1" ht="62.5" x14ac:dyDescent="0.25">
      <c r="A86" s="22" t="s">
        <v>184</v>
      </c>
      <c r="B86" s="5" t="s">
        <v>185</v>
      </c>
      <c r="C86" s="7"/>
      <c r="D86" s="7"/>
      <c r="E86" s="7"/>
      <c r="F86" s="23">
        <f>F87</f>
        <v>22000</v>
      </c>
      <c r="G86" s="23">
        <f t="shared" ref="G86:I88" si="8">G87</f>
        <v>22000</v>
      </c>
      <c r="H86" s="23">
        <f t="shared" si="8"/>
        <v>22000</v>
      </c>
      <c r="I86" s="23">
        <f t="shared" si="8"/>
        <v>22000</v>
      </c>
    </row>
    <row r="87" spans="1:9" s="2" customFormat="1" ht="31.25" x14ac:dyDescent="0.25">
      <c r="A87" s="22" t="s">
        <v>33</v>
      </c>
      <c r="B87" s="5" t="s">
        <v>185</v>
      </c>
      <c r="C87" s="7">
        <v>600</v>
      </c>
      <c r="D87" s="7"/>
      <c r="E87" s="7"/>
      <c r="F87" s="23">
        <f>F88</f>
        <v>22000</v>
      </c>
      <c r="G87" s="23">
        <f t="shared" si="8"/>
        <v>22000</v>
      </c>
      <c r="H87" s="23">
        <f t="shared" si="8"/>
        <v>22000</v>
      </c>
      <c r="I87" s="23">
        <f t="shared" si="8"/>
        <v>22000</v>
      </c>
    </row>
    <row r="88" spans="1:9" s="2" customFormat="1" ht="15.8" customHeight="1" x14ac:dyDescent="0.25">
      <c r="A88" s="22" t="s">
        <v>80</v>
      </c>
      <c r="B88" s="5" t="s">
        <v>185</v>
      </c>
      <c r="C88" s="7">
        <v>600</v>
      </c>
      <c r="D88" s="7" t="s">
        <v>13</v>
      </c>
      <c r="E88" s="7" t="s">
        <v>46</v>
      </c>
      <c r="F88" s="23">
        <f>F89</f>
        <v>22000</v>
      </c>
      <c r="G88" s="23">
        <f t="shared" si="8"/>
        <v>22000</v>
      </c>
      <c r="H88" s="23">
        <f t="shared" si="8"/>
        <v>22000</v>
      </c>
      <c r="I88" s="23">
        <f t="shared" si="8"/>
        <v>22000</v>
      </c>
    </row>
    <row r="89" spans="1:9" s="2" customFormat="1" ht="15.8" customHeight="1" x14ac:dyDescent="0.25">
      <c r="A89" s="22" t="s">
        <v>18</v>
      </c>
      <c r="B89" s="5" t="s">
        <v>185</v>
      </c>
      <c r="C89" s="7">
        <v>600</v>
      </c>
      <c r="D89" s="7" t="s">
        <v>13</v>
      </c>
      <c r="E89" s="7" t="s">
        <v>6</v>
      </c>
      <c r="F89" s="23">
        <v>22000</v>
      </c>
      <c r="G89" s="23">
        <v>22000</v>
      </c>
      <c r="H89" s="23">
        <f>F89</f>
        <v>22000</v>
      </c>
      <c r="I89" s="23">
        <f>G89</f>
        <v>22000</v>
      </c>
    </row>
    <row r="90" spans="1:9" s="2" customFormat="1" ht="36.700000000000003" customHeight="1" x14ac:dyDescent="0.25">
      <c r="A90" s="22" t="s">
        <v>214</v>
      </c>
      <c r="B90" s="5" t="s">
        <v>215</v>
      </c>
      <c r="C90" s="7"/>
      <c r="D90" s="7"/>
      <c r="E90" s="7"/>
      <c r="F90" s="23">
        <f>F91+F105</f>
        <v>219891.7</v>
      </c>
      <c r="G90" s="23">
        <f>G91+G105</f>
        <v>219955.40000000002</v>
      </c>
      <c r="H90" s="23">
        <f>H91+H105</f>
        <v>214394.40000000002</v>
      </c>
      <c r="I90" s="23">
        <f>I91+I105</f>
        <v>208957.7</v>
      </c>
    </row>
    <row r="91" spans="1:9" s="2" customFormat="1" ht="31.25" x14ac:dyDescent="0.25">
      <c r="A91" s="22" t="s">
        <v>216</v>
      </c>
      <c r="B91" s="5" t="s">
        <v>109</v>
      </c>
      <c r="C91" s="7"/>
      <c r="D91" s="7"/>
      <c r="E91" s="7"/>
      <c r="F91" s="23">
        <f>F92</f>
        <v>169131.30000000002</v>
      </c>
      <c r="G91" s="23">
        <f>G92</f>
        <v>169157.80000000002</v>
      </c>
      <c r="H91" s="23">
        <f>H92</f>
        <v>164903.00000000003</v>
      </c>
      <c r="I91" s="23">
        <f>I92</f>
        <v>160699.9</v>
      </c>
    </row>
    <row r="92" spans="1:9" s="2" customFormat="1" ht="46.9" x14ac:dyDescent="0.25">
      <c r="A92" s="22" t="s">
        <v>217</v>
      </c>
      <c r="B92" s="5" t="s">
        <v>110</v>
      </c>
      <c r="C92" s="7"/>
      <c r="D92" s="7"/>
      <c r="E92" s="7"/>
      <c r="F92" s="23">
        <f>F93+F96+F99+F102</f>
        <v>169131.30000000002</v>
      </c>
      <c r="G92" s="23">
        <f>G93+G96+G99+G102</f>
        <v>169157.80000000002</v>
      </c>
      <c r="H92" s="23">
        <f>H93+H96+H99+H102</f>
        <v>164903.00000000003</v>
      </c>
      <c r="I92" s="23">
        <f>I93+I96+I99+I102</f>
        <v>160699.9</v>
      </c>
    </row>
    <row r="93" spans="1:9" s="2" customFormat="1" ht="65.25" customHeight="1" x14ac:dyDescent="0.25">
      <c r="A93" s="22" t="s">
        <v>30</v>
      </c>
      <c r="B93" s="5" t="s">
        <v>110</v>
      </c>
      <c r="C93" s="7">
        <v>100</v>
      </c>
      <c r="D93" s="7"/>
      <c r="E93" s="7"/>
      <c r="F93" s="23">
        <f>F95</f>
        <v>148795.20000000001</v>
      </c>
      <c r="G93" s="23">
        <f>G95</f>
        <v>148795.20000000001</v>
      </c>
      <c r="H93" s="23">
        <f>H95</f>
        <v>148795.20000000001</v>
      </c>
      <c r="I93" s="23">
        <f>I95</f>
        <v>148795.20000000001</v>
      </c>
    </row>
    <row r="94" spans="1:9" s="2" customFormat="1" ht="15.65" x14ac:dyDescent="0.25">
      <c r="A94" s="24" t="s">
        <v>80</v>
      </c>
      <c r="B94" s="5" t="s">
        <v>110</v>
      </c>
      <c r="C94" s="7">
        <v>100</v>
      </c>
      <c r="D94" s="7" t="s">
        <v>13</v>
      </c>
      <c r="E94" s="5" t="s">
        <v>46</v>
      </c>
      <c r="F94" s="19">
        <f>F95</f>
        <v>148795.20000000001</v>
      </c>
      <c r="G94" s="19">
        <f>G95</f>
        <v>148795.20000000001</v>
      </c>
      <c r="H94" s="19">
        <f>H95</f>
        <v>148795.20000000001</v>
      </c>
      <c r="I94" s="19">
        <f>I95</f>
        <v>148795.20000000001</v>
      </c>
    </row>
    <row r="95" spans="1:9" s="2" customFormat="1" ht="15.65" x14ac:dyDescent="0.25">
      <c r="A95" s="22" t="s">
        <v>58</v>
      </c>
      <c r="B95" s="5" t="s">
        <v>110</v>
      </c>
      <c r="C95" s="7">
        <v>100</v>
      </c>
      <c r="D95" s="7" t="s">
        <v>13</v>
      </c>
      <c r="E95" s="7" t="s">
        <v>12</v>
      </c>
      <c r="F95" s="19">
        <v>148795.20000000001</v>
      </c>
      <c r="G95" s="19">
        <v>148795.20000000001</v>
      </c>
      <c r="H95" s="19">
        <f>F95</f>
        <v>148795.20000000001</v>
      </c>
      <c r="I95" s="19">
        <f>G95</f>
        <v>148795.20000000001</v>
      </c>
    </row>
    <row r="96" spans="1:9" s="2" customFormat="1" ht="31.25" x14ac:dyDescent="0.25">
      <c r="A96" s="30" t="s">
        <v>95</v>
      </c>
      <c r="B96" s="5" t="s">
        <v>110</v>
      </c>
      <c r="C96" s="7">
        <v>200</v>
      </c>
      <c r="D96" s="7"/>
      <c r="E96" s="7"/>
      <c r="F96" s="19">
        <f>F98</f>
        <v>5072.3</v>
      </c>
      <c r="G96" s="19">
        <f>G98</f>
        <v>5086.5</v>
      </c>
      <c r="H96" s="19">
        <f>H98</f>
        <v>1225.5999999999999</v>
      </c>
      <c r="I96" s="19">
        <f>I98</f>
        <v>-2607.6</v>
      </c>
    </row>
    <row r="97" spans="1:9" s="2" customFormat="1" ht="15.65" x14ac:dyDescent="0.25">
      <c r="A97" s="24" t="s">
        <v>80</v>
      </c>
      <c r="B97" s="5" t="s">
        <v>110</v>
      </c>
      <c r="C97" s="7">
        <v>200</v>
      </c>
      <c r="D97" s="7" t="s">
        <v>13</v>
      </c>
      <c r="E97" s="5" t="s">
        <v>46</v>
      </c>
      <c r="F97" s="19">
        <f>F98</f>
        <v>5072.3</v>
      </c>
      <c r="G97" s="19">
        <f>G98</f>
        <v>5086.5</v>
      </c>
      <c r="H97" s="19">
        <f>H98</f>
        <v>1225.5999999999999</v>
      </c>
      <c r="I97" s="19">
        <f>I98</f>
        <v>-2607.6</v>
      </c>
    </row>
    <row r="98" spans="1:9" s="2" customFormat="1" ht="15.65" x14ac:dyDescent="0.25">
      <c r="A98" s="22" t="s">
        <v>58</v>
      </c>
      <c r="B98" s="5" t="s">
        <v>110</v>
      </c>
      <c r="C98" s="7">
        <v>200</v>
      </c>
      <c r="D98" s="7" t="s">
        <v>13</v>
      </c>
      <c r="E98" s="7" t="s">
        <v>12</v>
      </c>
      <c r="F98" s="19">
        <v>5072.3</v>
      </c>
      <c r="G98" s="19">
        <v>5086.5</v>
      </c>
      <c r="H98" s="60">
        <f>ROUND(F98*0.975-H95*0.025,1)</f>
        <v>1225.5999999999999</v>
      </c>
      <c r="I98" s="60">
        <f>ROUND(G98*0.95-I95*0.05,1)</f>
        <v>-2607.6</v>
      </c>
    </row>
    <row r="99" spans="1:9" s="2" customFormat="1" ht="31.25" x14ac:dyDescent="0.25">
      <c r="A99" s="22" t="s">
        <v>33</v>
      </c>
      <c r="B99" s="5" t="s">
        <v>110</v>
      </c>
      <c r="C99" s="7">
        <v>600</v>
      </c>
      <c r="D99" s="7"/>
      <c r="E99" s="7"/>
      <c r="F99" s="19">
        <f>F101</f>
        <v>15238.2</v>
      </c>
      <c r="G99" s="19">
        <f>G101</f>
        <v>15250.5</v>
      </c>
      <c r="H99" s="19">
        <f>H101</f>
        <v>14857.2</v>
      </c>
      <c r="I99" s="19">
        <f>I101</f>
        <v>14488</v>
      </c>
    </row>
    <row r="100" spans="1:9" s="2" customFormat="1" ht="15.65" x14ac:dyDescent="0.25">
      <c r="A100" s="24" t="s">
        <v>80</v>
      </c>
      <c r="B100" s="5" t="s">
        <v>110</v>
      </c>
      <c r="C100" s="7">
        <v>600</v>
      </c>
      <c r="D100" s="7" t="s">
        <v>13</v>
      </c>
      <c r="E100" s="5" t="s">
        <v>46</v>
      </c>
      <c r="F100" s="19">
        <f>F101</f>
        <v>15238.2</v>
      </c>
      <c r="G100" s="19">
        <f>G101</f>
        <v>15250.5</v>
      </c>
      <c r="H100" s="19">
        <f>H101</f>
        <v>14857.2</v>
      </c>
      <c r="I100" s="19">
        <f>I101</f>
        <v>14488</v>
      </c>
    </row>
    <row r="101" spans="1:9" s="2" customFormat="1" ht="15.65" x14ac:dyDescent="0.25">
      <c r="A101" s="22" t="s">
        <v>58</v>
      </c>
      <c r="B101" s="5" t="s">
        <v>110</v>
      </c>
      <c r="C101" s="7">
        <v>600</v>
      </c>
      <c r="D101" s="7" t="s">
        <v>13</v>
      </c>
      <c r="E101" s="7" t="s">
        <v>12</v>
      </c>
      <c r="F101" s="19">
        <v>15238.2</v>
      </c>
      <c r="G101" s="19">
        <v>15250.5</v>
      </c>
      <c r="H101" s="41">
        <f>ROUND(F101*0.975,1)</f>
        <v>14857.2</v>
      </c>
      <c r="I101" s="41">
        <f>ROUND(G101*0.95,1)</f>
        <v>14488</v>
      </c>
    </row>
    <row r="102" spans="1:9" s="2" customFormat="1" ht="15.65" x14ac:dyDescent="0.25">
      <c r="A102" s="22" t="s">
        <v>32</v>
      </c>
      <c r="B102" s="5" t="s">
        <v>110</v>
      </c>
      <c r="C102" s="7">
        <v>800</v>
      </c>
      <c r="D102" s="7"/>
      <c r="E102" s="7"/>
      <c r="F102" s="19">
        <f>F104</f>
        <v>25.6</v>
      </c>
      <c r="G102" s="19">
        <f>G104</f>
        <v>25.6</v>
      </c>
      <c r="H102" s="19">
        <f>H104</f>
        <v>25</v>
      </c>
      <c r="I102" s="19">
        <f>I104</f>
        <v>24.3</v>
      </c>
    </row>
    <row r="103" spans="1:9" s="2" customFormat="1" ht="15.65" x14ac:dyDescent="0.25">
      <c r="A103" s="24" t="s">
        <v>80</v>
      </c>
      <c r="B103" s="5" t="s">
        <v>110</v>
      </c>
      <c r="C103" s="7">
        <v>800</v>
      </c>
      <c r="D103" s="7" t="s">
        <v>13</v>
      </c>
      <c r="E103" s="5" t="s">
        <v>46</v>
      </c>
      <c r="F103" s="19">
        <f>F104</f>
        <v>25.6</v>
      </c>
      <c r="G103" s="19">
        <f>G104</f>
        <v>25.6</v>
      </c>
      <c r="H103" s="19">
        <f>H104</f>
        <v>25</v>
      </c>
      <c r="I103" s="19">
        <f>I104</f>
        <v>24.3</v>
      </c>
    </row>
    <row r="104" spans="1:9" s="2" customFormat="1" ht="15.65" x14ac:dyDescent="0.25">
      <c r="A104" s="22" t="s">
        <v>58</v>
      </c>
      <c r="B104" s="5" t="s">
        <v>110</v>
      </c>
      <c r="C104" s="7">
        <v>800</v>
      </c>
      <c r="D104" s="7" t="s">
        <v>13</v>
      </c>
      <c r="E104" s="7" t="s">
        <v>12</v>
      </c>
      <c r="F104" s="23">
        <v>25.6</v>
      </c>
      <c r="G104" s="23">
        <v>25.6</v>
      </c>
      <c r="H104" s="41">
        <f>ROUND(F104*0.975,1)</f>
        <v>25</v>
      </c>
      <c r="I104" s="41">
        <f>ROUND(G104*0.95,1)</f>
        <v>24.3</v>
      </c>
    </row>
    <row r="105" spans="1:9" s="2" customFormat="1" ht="31.25" x14ac:dyDescent="0.25">
      <c r="A105" s="22" t="s">
        <v>218</v>
      </c>
      <c r="B105" s="5" t="s">
        <v>219</v>
      </c>
      <c r="C105" s="7"/>
      <c r="D105" s="7"/>
      <c r="E105" s="7"/>
      <c r="F105" s="23">
        <f>F106</f>
        <v>50760.4</v>
      </c>
      <c r="G105" s="23">
        <f>G106</f>
        <v>50797.600000000006</v>
      </c>
      <c r="H105" s="23">
        <f>H106</f>
        <v>49491.4</v>
      </c>
      <c r="I105" s="23">
        <f>I106</f>
        <v>48257.8</v>
      </c>
    </row>
    <row r="106" spans="1:9" s="2" customFormat="1" ht="78.150000000000006" x14ac:dyDescent="0.25">
      <c r="A106" s="22" t="s">
        <v>156</v>
      </c>
      <c r="B106" s="5" t="s">
        <v>111</v>
      </c>
      <c r="C106" s="7"/>
      <c r="D106" s="5"/>
      <c r="E106" s="5"/>
      <c r="F106" s="23">
        <f>F108+F111+F114</f>
        <v>50760.4</v>
      </c>
      <c r="G106" s="23">
        <f>G108+G111+G114</f>
        <v>50797.600000000006</v>
      </c>
      <c r="H106" s="23">
        <f>H108+H111+H114</f>
        <v>49491.4</v>
      </c>
      <c r="I106" s="23">
        <f>I108+I111+I114</f>
        <v>48257.8</v>
      </c>
    </row>
    <row r="107" spans="1:9" s="2" customFormat="1" ht="63.7" customHeight="1" x14ac:dyDescent="0.25">
      <c r="A107" s="22" t="s">
        <v>30</v>
      </c>
      <c r="B107" s="5" t="s">
        <v>111</v>
      </c>
      <c r="C107" s="7">
        <v>100</v>
      </c>
      <c r="D107" s="7"/>
      <c r="E107" s="5"/>
      <c r="F107" s="23">
        <f>F108</f>
        <v>39809.9</v>
      </c>
      <c r="G107" s="23">
        <f t="shared" ref="G107:I108" si="9">G108</f>
        <v>39809.9</v>
      </c>
      <c r="H107" s="23">
        <f t="shared" si="9"/>
        <v>39809.9</v>
      </c>
      <c r="I107" s="23">
        <f t="shared" si="9"/>
        <v>39809.9</v>
      </c>
    </row>
    <row r="108" spans="1:9" s="2" customFormat="1" ht="15.65" x14ac:dyDescent="0.25">
      <c r="A108" s="24" t="s">
        <v>80</v>
      </c>
      <c r="B108" s="5" t="s">
        <v>111</v>
      </c>
      <c r="C108" s="7">
        <v>100</v>
      </c>
      <c r="D108" s="7" t="s">
        <v>13</v>
      </c>
      <c r="E108" s="5" t="s">
        <v>46</v>
      </c>
      <c r="F108" s="23">
        <f>F109</f>
        <v>39809.9</v>
      </c>
      <c r="G108" s="23">
        <f t="shared" si="9"/>
        <v>39809.9</v>
      </c>
      <c r="H108" s="23">
        <f t="shared" si="9"/>
        <v>39809.9</v>
      </c>
      <c r="I108" s="23">
        <f t="shared" si="9"/>
        <v>39809.9</v>
      </c>
    </row>
    <row r="109" spans="1:9" s="2" customFormat="1" ht="15.65" x14ac:dyDescent="0.25">
      <c r="A109" s="22" t="s">
        <v>58</v>
      </c>
      <c r="B109" s="5" t="s">
        <v>111</v>
      </c>
      <c r="C109" s="7">
        <v>100</v>
      </c>
      <c r="D109" s="7" t="s">
        <v>13</v>
      </c>
      <c r="E109" s="7" t="s">
        <v>12</v>
      </c>
      <c r="F109" s="23">
        <v>39809.9</v>
      </c>
      <c r="G109" s="23">
        <v>39809.9</v>
      </c>
      <c r="H109" s="23">
        <f>F109</f>
        <v>39809.9</v>
      </c>
      <c r="I109" s="23">
        <f>G109</f>
        <v>39809.9</v>
      </c>
    </row>
    <row r="110" spans="1:9" s="2" customFormat="1" ht="31.25" x14ac:dyDescent="0.25">
      <c r="A110" s="30" t="s">
        <v>95</v>
      </c>
      <c r="B110" s="5" t="s">
        <v>111</v>
      </c>
      <c r="C110" s="7">
        <v>200</v>
      </c>
      <c r="D110" s="5"/>
      <c r="E110" s="5"/>
      <c r="F110" s="19">
        <f>F111</f>
        <v>10947.5</v>
      </c>
      <c r="G110" s="19">
        <f t="shared" ref="G110:I111" si="10">G111</f>
        <v>10984.7</v>
      </c>
      <c r="H110" s="19">
        <f t="shared" si="10"/>
        <v>9678.6</v>
      </c>
      <c r="I110" s="19">
        <f t="shared" si="10"/>
        <v>8445</v>
      </c>
    </row>
    <row r="111" spans="1:9" s="2" customFormat="1" ht="15.65" x14ac:dyDescent="0.25">
      <c r="A111" s="24" t="s">
        <v>80</v>
      </c>
      <c r="B111" s="5" t="s">
        <v>111</v>
      </c>
      <c r="C111" s="7">
        <v>200</v>
      </c>
      <c r="D111" s="7" t="s">
        <v>13</v>
      </c>
      <c r="E111" s="5" t="s">
        <v>46</v>
      </c>
      <c r="F111" s="19">
        <f>F112</f>
        <v>10947.5</v>
      </c>
      <c r="G111" s="19">
        <f t="shared" si="10"/>
        <v>10984.7</v>
      </c>
      <c r="H111" s="19">
        <f t="shared" si="10"/>
        <v>9678.6</v>
      </c>
      <c r="I111" s="19">
        <f t="shared" si="10"/>
        <v>8445</v>
      </c>
    </row>
    <row r="112" spans="1:9" s="2" customFormat="1" ht="15.65" x14ac:dyDescent="0.25">
      <c r="A112" s="22" t="s">
        <v>58</v>
      </c>
      <c r="B112" s="5" t="s">
        <v>111</v>
      </c>
      <c r="C112" s="7">
        <v>200</v>
      </c>
      <c r="D112" s="7" t="s">
        <v>13</v>
      </c>
      <c r="E112" s="7" t="s">
        <v>12</v>
      </c>
      <c r="F112" s="19">
        <v>10947.5</v>
      </c>
      <c r="G112" s="19">
        <v>10984.7</v>
      </c>
      <c r="H112" s="41">
        <f>ROUND(F112*0.975-H109*0.025,1)</f>
        <v>9678.6</v>
      </c>
      <c r="I112" s="41">
        <f>ROUND(G112*0.95-I109*0.05,1)</f>
        <v>8445</v>
      </c>
    </row>
    <row r="113" spans="1:9" s="2" customFormat="1" ht="15.65" x14ac:dyDescent="0.25">
      <c r="A113" s="22" t="s">
        <v>32</v>
      </c>
      <c r="B113" s="5" t="s">
        <v>111</v>
      </c>
      <c r="C113" s="7">
        <v>800</v>
      </c>
      <c r="D113" s="5"/>
      <c r="E113" s="5"/>
      <c r="F113" s="19">
        <f>F114</f>
        <v>3</v>
      </c>
      <c r="G113" s="19">
        <f t="shared" ref="G113:I114" si="11">G114</f>
        <v>3</v>
      </c>
      <c r="H113" s="19">
        <f t="shared" si="11"/>
        <v>2.9</v>
      </c>
      <c r="I113" s="19">
        <f t="shared" si="11"/>
        <v>2.9</v>
      </c>
    </row>
    <row r="114" spans="1:9" s="2" customFormat="1" ht="15.65" x14ac:dyDescent="0.25">
      <c r="A114" s="24" t="s">
        <v>80</v>
      </c>
      <c r="B114" s="5" t="s">
        <v>111</v>
      </c>
      <c r="C114" s="7">
        <v>800</v>
      </c>
      <c r="D114" s="7" t="s">
        <v>13</v>
      </c>
      <c r="E114" s="5" t="s">
        <v>46</v>
      </c>
      <c r="F114" s="19">
        <f>F115</f>
        <v>3</v>
      </c>
      <c r="G114" s="19">
        <f t="shared" si="11"/>
        <v>3</v>
      </c>
      <c r="H114" s="19">
        <f t="shared" si="11"/>
        <v>2.9</v>
      </c>
      <c r="I114" s="19">
        <f t="shared" si="11"/>
        <v>2.9</v>
      </c>
    </row>
    <row r="115" spans="1:9" s="2" customFormat="1" ht="15.65" x14ac:dyDescent="0.25">
      <c r="A115" s="22" t="s">
        <v>58</v>
      </c>
      <c r="B115" s="5" t="s">
        <v>111</v>
      </c>
      <c r="C115" s="7">
        <v>800</v>
      </c>
      <c r="D115" s="7" t="s">
        <v>13</v>
      </c>
      <c r="E115" s="7" t="s">
        <v>12</v>
      </c>
      <c r="F115" s="23">
        <v>3</v>
      </c>
      <c r="G115" s="23">
        <v>3</v>
      </c>
      <c r="H115" s="23">
        <f>ROUND(F115*0.975,1)</f>
        <v>2.9</v>
      </c>
      <c r="I115" s="23">
        <f>ROUND(G115*0.95,1)</f>
        <v>2.9</v>
      </c>
    </row>
    <row r="116" spans="1:9" s="2" customFormat="1" ht="31.25" x14ac:dyDescent="0.25">
      <c r="A116" s="34" t="s">
        <v>220</v>
      </c>
      <c r="B116" s="46" t="s">
        <v>221</v>
      </c>
      <c r="C116" s="35"/>
      <c r="D116" s="35"/>
      <c r="E116" s="49"/>
      <c r="F116" s="50">
        <f>F117+F123+F129</f>
        <v>69454.3</v>
      </c>
      <c r="G116" s="50">
        <f>G117+G123+G129</f>
        <v>71031.400000000009</v>
      </c>
      <c r="H116" s="50">
        <f>H117+H123+H129</f>
        <v>68609.100000000006</v>
      </c>
      <c r="I116" s="50">
        <f>I117+I123+I129</f>
        <v>69334.900000000009</v>
      </c>
    </row>
    <row r="117" spans="1:9" s="2" customFormat="1" ht="15.65" x14ac:dyDescent="0.25">
      <c r="A117" s="24" t="s">
        <v>222</v>
      </c>
      <c r="B117" s="5" t="s">
        <v>223</v>
      </c>
      <c r="C117" s="7"/>
      <c r="D117" s="7"/>
      <c r="E117" s="9"/>
      <c r="F117" s="23">
        <f t="shared" ref="F117:I118" si="12">F118</f>
        <v>9469.2000000000007</v>
      </c>
      <c r="G117" s="23">
        <f t="shared" si="12"/>
        <v>9957.7000000000007</v>
      </c>
      <c r="H117" s="23">
        <f t="shared" si="12"/>
        <v>9469.2000000000007</v>
      </c>
      <c r="I117" s="23">
        <f t="shared" si="12"/>
        <v>9957.7000000000007</v>
      </c>
    </row>
    <row r="118" spans="1:9" s="2" customFormat="1" ht="93.75" x14ac:dyDescent="0.25">
      <c r="A118" s="24" t="s">
        <v>224</v>
      </c>
      <c r="B118" s="5" t="s">
        <v>225</v>
      </c>
      <c r="C118" s="7"/>
      <c r="D118" s="7"/>
      <c r="E118" s="9"/>
      <c r="F118" s="23">
        <f t="shared" si="12"/>
        <v>9469.2000000000007</v>
      </c>
      <c r="G118" s="23">
        <f t="shared" si="12"/>
        <v>9957.7000000000007</v>
      </c>
      <c r="H118" s="23">
        <f t="shared" si="12"/>
        <v>9469.2000000000007</v>
      </c>
      <c r="I118" s="23">
        <f t="shared" si="12"/>
        <v>9957.7000000000007</v>
      </c>
    </row>
    <row r="119" spans="1:9" s="2" customFormat="1" ht="93.75" x14ac:dyDescent="0.25">
      <c r="A119" s="24" t="s">
        <v>226</v>
      </c>
      <c r="B119" s="5" t="s">
        <v>227</v>
      </c>
      <c r="C119" s="5"/>
      <c r="D119" s="7"/>
      <c r="E119" s="5"/>
      <c r="F119" s="23">
        <f t="shared" ref="F119:I121" si="13">F120</f>
        <v>9469.2000000000007</v>
      </c>
      <c r="G119" s="23">
        <f t="shared" si="13"/>
        <v>9957.7000000000007</v>
      </c>
      <c r="H119" s="23">
        <f t="shared" si="13"/>
        <v>9469.2000000000007</v>
      </c>
      <c r="I119" s="23">
        <f t="shared" si="13"/>
        <v>9957.7000000000007</v>
      </c>
    </row>
    <row r="120" spans="1:9" s="2" customFormat="1" ht="15.65" x14ac:dyDescent="0.25">
      <c r="A120" s="22" t="s">
        <v>36</v>
      </c>
      <c r="B120" s="5" t="s">
        <v>227</v>
      </c>
      <c r="C120" s="5" t="s">
        <v>37</v>
      </c>
      <c r="D120" s="7"/>
      <c r="E120" s="5"/>
      <c r="F120" s="23">
        <f t="shared" si="13"/>
        <v>9469.2000000000007</v>
      </c>
      <c r="G120" s="23">
        <f t="shared" si="13"/>
        <v>9957.7000000000007</v>
      </c>
      <c r="H120" s="23">
        <f t="shared" si="13"/>
        <v>9469.2000000000007</v>
      </c>
      <c r="I120" s="23">
        <f t="shared" si="13"/>
        <v>9957.7000000000007</v>
      </c>
    </row>
    <row r="121" spans="1:9" s="2" customFormat="1" ht="15.65" x14ac:dyDescent="0.25">
      <c r="A121" s="24" t="s">
        <v>81</v>
      </c>
      <c r="B121" s="5" t="s">
        <v>227</v>
      </c>
      <c r="C121" s="5" t="s">
        <v>37</v>
      </c>
      <c r="D121" s="7">
        <v>10</v>
      </c>
      <c r="E121" s="5" t="s">
        <v>46</v>
      </c>
      <c r="F121" s="23">
        <f t="shared" si="13"/>
        <v>9469.2000000000007</v>
      </c>
      <c r="G121" s="23">
        <f t="shared" si="13"/>
        <v>9957.7000000000007</v>
      </c>
      <c r="H121" s="23">
        <f t="shared" si="13"/>
        <v>9469.2000000000007</v>
      </c>
      <c r="I121" s="23">
        <f t="shared" si="13"/>
        <v>9957.7000000000007</v>
      </c>
    </row>
    <row r="122" spans="1:9" s="2" customFormat="1" ht="15.65" x14ac:dyDescent="0.25">
      <c r="A122" s="22" t="s">
        <v>38</v>
      </c>
      <c r="B122" s="5" t="s">
        <v>227</v>
      </c>
      <c r="C122" s="5" t="s">
        <v>37</v>
      </c>
      <c r="D122" s="7">
        <v>10</v>
      </c>
      <c r="E122" s="5" t="s">
        <v>27</v>
      </c>
      <c r="F122" s="23">
        <v>9469.2000000000007</v>
      </c>
      <c r="G122" s="23">
        <v>9957.7000000000007</v>
      </c>
      <c r="H122" s="23">
        <f>F122</f>
        <v>9469.2000000000007</v>
      </c>
      <c r="I122" s="23">
        <f>G122</f>
        <v>9957.7000000000007</v>
      </c>
    </row>
    <row r="123" spans="1:9" s="2" customFormat="1" ht="31.25" x14ac:dyDescent="0.25">
      <c r="A123" s="25" t="s">
        <v>228</v>
      </c>
      <c r="B123" s="5" t="s">
        <v>229</v>
      </c>
      <c r="C123" s="7"/>
      <c r="D123" s="7"/>
      <c r="E123" s="9"/>
      <c r="F123" s="23">
        <f>F124</f>
        <v>3027.9</v>
      </c>
      <c r="G123" s="23">
        <f t="shared" ref="G123:I124" si="14">G124</f>
        <v>3149</v>
      </c>
      <c r="H123" s="23">
        <f t="shared" si="14"/>
        <v>2952.2</v>
      </c>
      <c r="I123" s="23">
        <f t="shared" si="14"/>
        <v>2991.6</v>
      </c>
    </row>
    <row r="124" spans="1:9" s="2" customFormat="1" ht="31.25" x14ac:dyDescent="0.25">
      <c r="A124" s="26" t="s">
        <v>230</v>
      </c>
      <c r="B124" s="5" t="s">
        <v>231</v>
      </c>
      <c r="C124" s="7"/>
      <c r="D124" s="7"/>
      <c r="E124" s="9"/>
      <c r="F124" s="23">
        <f>F125</f>
        <v>3027.9</v>
      </c>
      <c r="G124" s="23">
        <f t="shared" si="14"/>
        <v>3149</v>
      </c>
      <c r="H124" s="23">
        <f t="shared" si="14"/>
        <v>2952.2</v>
      </c>
      <c r="I124" s="23">
        <f t="shared" si="14"/>
        <v>2991.6</v>
      </c>
    </row>
    <row r="125" spans="1:9" s="2" customFormat="1" ht="31.25" x14ac:dyDescent="0.25">
      <c r="A125" s="24" t="s">
        <v>164</v>
      </c>
      <c r="B125" s="5" t="s">
        <v>112</v>
      </c>
      <c r="C125" s="7"/>
      <c r="D125" s="61"/>
      <c r="E125" s="61"/>
      <c r="F125" s="19">
        <f t="shared" ref="F125:I126" si="15">F127</f>
        <v>3027.9</v>
      </c>
      <c r="G125" s="19">
        <f t="shared" si="15"/>
        <v>3149</v>
      </c>
      <c r="H125" s="19">
        <f t="shared" si="15"/>
        <v>2952.2</v>
      </c>
      <c r="I125" s="19">
        <f t="shared" si="15"/>
        <v>2991.6</v>
      </c>
    </row>
    <row r="126" spans="1:9" s="2" customFormat="1" ht="15.65" x14ac:dyDescent="0.25">
      <c r="A126" s="22" t="s">
        <v>36</v>
      </c>
      <c r="B126" s="5" t="s">
        <v>112</v>
      </c>
      <c r="C126" s="5" t="s">
        <v>37</v>
      </c>
      <c r="D126" s="61"/>
      <c r="E126" s="61"/>
      <c r="F126" s="19">
        <f t="shared" si="15"/>
        <v>3027.9</v>
      </c>
      <c r="G126" s="19">
        <f t="shared" si="15"/>
        <v>3149</v>
      </c>
      <c r="H126" s="19">
        <f t="shared" si="15"/>
        <v>2952.2</v>
      </c>
      <c r="I126" s="19">
        <f t="shared" si="15"/>
        <v>2991.6</v>
      </c>
    </row>
    <row r="127" spans="1:9" s="2" customFormat="1" ht="15.65" x14ac:dyDescent="0.25">
      <c r="A127" s="24" t="s">
        <v>81</v>
      </c>
      <c r="B127" s="5" t="s">
        <v>112</v>
      </c>
      <c r="C127" s="5" t="s">
        <v>37</v>
      </c>
      <c r="D127" s="61">
        <v>10</v>
      </c>
      <c r="E127" s="61">
        <v>0</v>
      </c>
      <c r="F127" s="19">
        <f>F128</f>
        <v>3027.9</v>
      </c>
      <c r="G127" s="19">
        <f>G128</f>
        <v>3149</v>
      </c>
      <c r="H127" s="19">
        <f>H128</f>
        <v>2952.2</v>
      </c>
      <c r="I127" s="19">
        <f>I128</f>
        <v>2991.6</v>
      </c>
    </row>
    <row r="128" spans="1:9" s="2" customFormat="1" ht="15.65" x14ac:dyDescent="0.25">
      <c r="A128" s="24" t="s">
        <v>14</v>
      </c>
      <c r="B128" s="5" t="s">
        <v>112</v>
      </c>
      <c r="C128" s="5" t="s">
        <v>37</v>
      </c>
      <c r="D128" s="61">
        <v>10</v>
      </c>
      <c r="E128" s="61">
        <v>1</v>
      </c>
      <c r="F128" s="19">
        <f>2527.9+500</f>
        <v>3027.9</v>
      </c>
      <c r="G128" s="19">
        <f>2649+500</f>
        <v>3149</v>
      </c>
      <c r="H128" s="19">
        <f>ROUND(F128*0.975,1)</f>
        <v>2952.2</v>
      </c>
      <c r="I128" s="19">
        <f>ROUND(G128*0.95,1)</f>
        <v>2991.6</v>
      </c>
    </row>
    <row r="129" spans="1:9" s="2" customFormat="1" ht="31.25" x14ac:dyDescent="0.25">
      <c r="A129" s="24" t="s">
        <v>232</v>
      </c>
      <c r="B129" s="5" t="s">
        <v>233</v>
      </c>
      <c r="C129" s="5"/>
      <c r="D129" s="61"/>
      <c r="E129" s="61"/>
      <c r="F129" s="19">
        <f>F130+F135</f>
        <v>56957.200000000004</v>
      </c>
      <c r="G129" s="19">
        <f>G130+G135</f>
        <v>57924.700000000004</v>
      </c>
      <c r="H129" s="19">
        <f>H130+H135</f>
        <v>56187.700000000004</v>
      </c>
      <c r="I129" s="19">
        <f>I130+I135</f>
        <v>56385.600000000006</v>
      </c>
    </row>
    <row r="130" spans="1:9" s="2" customFormat="1" ht="31.25" x14ac:dyDescent="0.25">
      <c r="A130" s="24" t="s">
        <v>234</v>
      </c>
      <c r="B130" s="5" t="s">
        <v>235</v>
      </c>
      <c r="C130" s="5"/>
      <c r="D130" s="61"/>
      <c r="E130" s="61"/>
      <c r="F130" s="19">
        <f>F131</f>
        <v>30781.9</v>
      </c>
      <c r="G130" s="19">
        <f>G131</f>
        <v>30781.9</v>
      </c>
      <c r="H130" s="19">
        <f>H131</f>
        <v>30012.400000000001</v>
      </c>
      <c r="I130" s="19">
        <f>I131</f>
        <v>29242.799999999999</v>
      </c>
    </row>
    <row r="131" spans="1:9" s="2" customFormat="1" ht="62.5" x14ac:dyDescent="0.25">
      <c r="A131" s="22" t="s">
        <v>39</v>
      </c>
      <c r="B131" s="5" t="s">
        <v>113</v>
      </c>
      <c r="C131" s="5"/>
      <c r="D131" s="7"/>
      <c r="E131" s="5"/>
      <c r="F131" s="19">
        <f>F134</f>
        <v>30781.9</v>
      </c>
      <c r="G131" s="19">
        <f>G134</f>
        <v>30781.9</v>
      </c>
      <c r="H131" s="19">
        <f>H134</f>
        <v>30012.400000000001</v>
      </c>
      <c r="I131" s="19">
        <f>I134</f>
        <v>29242.799999999999</v>
      </c>
    </row>
    <row r="132" spans="1:9" s="2" customFormat="1" ht="15.65" x14ac:dyDescent="0.25">
      <c r="A132" s="22" t="s">
        <v>36</v>
      </c>
      <c r="B132" s="5" t="s">
        <v>113</v>
      </c>
      <c r="C132" s="5" t="s">
        <v>37</v>
      </c>
      <c r="D132" s="7"/>
      <c r="E132" s="5"/>
      <c r="F132" s="19">
        <f>F134</f>
        <v>30781.9</v>
      </c>
      <c r="G132" s="19">
        <f>G134</f>
        <v>30781.9</v>
      </c>
      <c r="H132" s="19">
        <f>H134</f>
        <v>30012.400000000001</v>
      </c>
      <c r="I132" s="19">
        <f>I134</f>
        <v>29242.799999999999</v>
      </c>
    </row>
    <row r="133" spans="1:9" s="2" customFormat="1" ht="15.65" x14ac:dyDescent="0.25">
      <c r="A133" s="24" t="s">
        <v>81</v>
      </c>
      <c r="B133" s="5" t="s">
        <v>113</v>
      </c>
      <c r="C133" s="5" t="s">
        <v>37</v>
      </c>
      <c r="D133" s="7">
        <v>10</v>
      </c>
      <c r="E133" s="5" t="s">
        <v>46</v>
      </c>
      <c r="F133" s="19">
        <f>F134</f>
        <v>30781.9</v>
      </c>
      <c r="G133" s="19">
        <f>G134</f>
        <v>30781.9</v>
      </c>
      <c r="H133" s="19">
        <f>H134</f>
        <v>30012.400000000001</v>
      </c>
      <c r="I133" s="19">
        <f>I134</f>
        <v>29242.799999999999</v>
      </c>
    </row>
    <row r="134" spans="1:9" s="2" customFormat="1" ht="15.65" x14ac:dyDescent="0.25">
      <c r="A134" s="22" t="s">
        <v>38</v>
      </c>
      <c r="B134" s="5" t="s">
        <v>113</v>
      </c>
      <c r="C134" s="5" t="s">
        <v>37</v>
      </c>
      <c r="D134" s="7">
        <v>10</v>
      </c>
      <c r="E134" s="5" t="s">
        <v>27</v>
      </c>
      <c r="F134" s="19">
        <v>30781.9</v>
      </c>
      <c r="G134" s="19">
        <v>30781.9</v>
      </c>
      <c r="H134" s="19">
        <f>ROUND(F134*0.975,1)</f>
        <v>30012.400000000001</v>
      </c>
      <c r="I134" s="19">
        <f>ROUND(G134*0.95,1)</f>
        <v>29242.799999999999</v>
      </c>
    </row>
    <row r="135" spans="1:9" s="2" customFormat="1" ht="46.9" x14ac:dyDescent="0.25">
      <c r="A135" s="22" t="s">
        <v>236</v>
      </c>
      <c r="B135" s="5" t="s">
        <v>237</v>
      </c>
      <c r="C135" s="5"/>
      <c r="D135" s="7"/>
      <c r="E135" s="5"/>
      <c r="F135" s="19">
        <f>F136+F140+F144+F148</f>
        <v>26175.300000000003</v>
      </c>
      <c r="G135" s="19">
        <f>G136+G140+G144+G148</f>
        <v>27142.800000000003</v>
      </c>
      <c r="H135" s="19">
        <f>H136+H140+H144+H148</f>
        <v>26175.300000000003</v>
      </c>
      <c r="I135" s="19">
        <f>I136+I140+I144+I148</f>
        <v>27142.800000000003</v>
      </c>
    </row>
    <row r="136" spans="1:9" s="2" customFormat="1" ht="62.5" x14ac:dyDescent="0.25">
      <c r="A136" s="24" t="s">
        <v>177</v>
      </c>
      <c r="B136" s="5" t="s">
        <v>238</v>
      </c>
      <c r="C136" s="5"/>
      <c r="D136" s="61"/>
      <c r="E136" s="61"/>
      <c r="F136" s="19">
        <f>F137</f>
        <v>5854.9</v>
      </c>
      <c r="G136" s="19">
        <f t="shared" ref="G136:I138" si="16">G137</f>
        <v>6089.1</v>
      </c>
      <c r="H136" s="19">
        <f t="shared" si="16"/>
        <v>5854.9</v>
      </c>
      <c r="I136" s="19">
        <f t="shared" si="16"/>
        <v>6089.1</v>
      </c>
    </row>
    <row r="137" spans="1:9" s="2" customFormat="1" ht="15.65" x14ac:dyDescent="0.25">
      <c r="A137" s="22" t="s">
        <v>36</v>
      </c>
      <c r="B137" s="5" t="s">
        <v>238</v>
      </c>
      <c r="C137" s="5" t="s">
        <v>37</v>
      </c>
      <c r="D137" s="7"/>
      <c r="E137" s="5"/>
      <c r="F137" s="19">
        <f>F138</f>
        <v>5854.9</v>
      </c>
      <c r="G137" s="19">
        <f t="shared" si="16"/>
        <v>6089.1</v>
      </c>
      <c r="H137" s="19">
        <f t="shared" si="16"/>
        <v>5854.9</v>
      </c>
      <c r="I137" s="19">
        <f t="shared" si="16"/>
        <v>6089.1</v>
      </c>
    </row>
    <row r="138" spans="1:9" s="2" customFormat="1" ht="15.65" x14ac:dyDescent="0.25">
      <c r="A138" s="24" t="s">
        <v>81</v>
      </c>
      <c r="B138" s="5" t="s">
        <v>238</v>
      </c>
      <c r="C138" s="5" t="s">
        <v>37</v>
      </c>
      <c r="D138" s="7">
        <v>10</v>
      </c>
      <c r="E138" s="5" t="s">
        <v>46</v>
      </c>
      <c r="F138" s="19">
        <f>F139</f>
        <v>5854.9</v>
      </c>
      <c r="G138" s="19">
        <f t="shared" si="16"/>
        <v>6089.1</v>
      </c>
      <c r="H138" s="19">
        <f t="shared" si="16"/>
        <v>5854.9</v>
      </c>
      <c r="I138" s="19">
        <f t="shared" si="16"/>
        <v>6089.1</v>
      </c>
    </row>
    <row r="139" spans="1:9" s="2" customFormat="1" ht="15.65" x14ac:dyDescent="0.25">
      <c r="A139" s="22" t="s">
        <v>38</v>
      </c>
      <c r="B139" s="5" t="s">
        <v>238</v>
      </c>
      <c r="C139" s="5" t="s">
        <v>37</v>
      </c>
      <c r="D139" s="7">
        <v>10</v>
      </c>
      <c r="E139" s="5" t="s">
        <v>27</v>
      </c>
      <c r="F139" s="19">
        <v>5854.9</v>
      </c>
      <c r="G139" s="19">
        <v>6089.1</v>
      </c>
      <c r="H139" s="19">
        <f>F139</f>
        <v>5854.9</v>
      </c>
      <c r="I139" s="19">
        <f>G139</f>
        <v>6089.1</v>
      </c>
    </row>
    <row r="140" spans="1:9" s="2" customFormat="1" ht="50.3" customHeight="1" x14ac:dyDescent="0.25">
      <c r="A140" s="24" t="s">
        <v>239</v>
      </c>
      <c r="B140" s="5" t="s">
        <v>240</v>
      </c>
      <c r="C140" s="5"/>
      <c r="D140" s="7"/>
      <c r="E140" s="5"/>
      <c r="F140" s="19">
        <f>F141</f>
        <v>3870.8</v>
      </c>
      <c r="G140" s="19">
        <f t="shared" ref="G140:I142" si="17">G141</f>
        <v>4025.6</v>
      </c>
      <c r="H140" s="19">
        <f t="shared" si="17"/>
        <v>3870.8</v>
      </c>
      <c r="I140" s="19">
        <f t="shared" si="17"/>
        <v>4025.6</v>
      </c>
    </row>
    <row r="141" spans="1:9" s="2" customFormat="1" ht="15.65" x14ac:dyDescent="0.25">
      <c r="A141" s="22" t="s">
        <v>36</v>
      </c>
      <c r="B141" s="5" t="s">
        <v>240</v>
      </c>
      <c r="C141" s="5" t="s">
        <v>37</v>
      </c>
      <c r="D141" s="7"/>
      <c r="E141" s="5"/>
      <c r="F141" s="19">
        <f>F142</f>
        <v>3870.8</v>
      </c>
      <c r="G141" s="19">
        <f t="shared" si="17"/>
        <v>4025.6</v>
      </c>
      <c r="H141" s="19">
        <f t="shared" si="17"/>
        <v>3870.8</v>
      </c>
      <c r="I141" s="19">
        <f t="shared" si="17"/>
        <v>4025.6</v>
      </c>
    </row>
    <row r="142" spans="1:9" s="2" customFormat="1" ht="15.65" x14ac:dyDescent="0.25">
      <c r="A142" s="24" t="s">
        <v>81</v>
      </c>
      <c r="B142" s="5" t="s">
        <v>240</v>
      </c>
      <c r="C142" s="5" t="s">
        <v>37</v>
      </c>
      <c r="D142" s="7">
        <v>10</v>
      </c>
      <c r="E142" s="5" t="s">
        <v>46</v>
      </c>
      <c r="F142" s="19">
        <f>F143</f>
        <v>3870.8</v>
      </c>
      <c r="G142" s="19">
        <f t="shared" si="17"/>
        <v>4025.6</v>
      </c>
      <c r="H142" s="19">
        <f t="shared" si="17"/>
        <v>3870.8</v>
      </c>
      <c r="I142" s="19">
        <f t="shared" si="17"/>
        <v>4025.6</v>
      </c>
    </row>
    <row r="143" spans="1:9" s="2" customFormat="1" ht="15.65" x14ac:dyDescent="0.25">
      <c r="A143" s="22" t="s">
        <v>38</v>
      </c>
      <c r="B143" s="5" t="s">
        <v>240</v>
      </c>
      <c r="C143" s="5" t="s">
        <v>37</v>
      </c>
      <c r="D143" s="7">
        <v>10</v>
      </c>
      <c r="E143" s="5" t="s">
        <v>27</v>
      </c>
      <c r="F143" s="19">
        <v>3870.8</v>
      </c>
      <c r="G143" s="19">
        <v>4025.6</v>
      </c>
      <c r="H143" s="19">
        <f>F143</f>
        <v>3870.8</v>
      </c>
      <c r="I143" s="19">
        <f>G143</f>
        <v>4025.6</v>
      </c>
    </row>
    <row r="144" spans="1:9" s="2" customFormat="1" ht="62.35" customHeight="1" x14ac:dyDescent="0.25">
      <c r="A144" s="22" t="s">
        <v>178</v>
      </c>
      <c r="B144" s="5" t="s">
        <v>241</v>
      </c>
      <c r="C144" s="5"/>
      <c r="D144" s="7"/>
      <c r="E144" s="5"/>
      <c r="F144" s="19">
        <f>F145</f>
        <v>14463.6</v>
      </c>
      <c r="G144" s="19">
        <f t="shared" ref="G144:I146" si="18">G145</f>
        <v>15042.1</v>
      </c>
      <c r="H144" s="19">
        <f t="shared" si="18"/>
        <v>14463.6</v>
      </c>
      <c r="I144" s="19">
        <f t="shared" si="18"/>
        <v>15042.1</v>
      </c>
    </row>
    <row r="145" spans="1:9" s="2" customFormat="1" ht="15.65" x14ac:dyDescent="0.25">
      <c r="A145" s="22" t="s">
        <v>36</v>
      </c>
      <c r="B145" s="5" t="s">
        <v>241</v>
      </c>
      <c r="C145" s="5" t="s">
        <v>37</v>
      </c>
      <c r="D145" s="7"/>
      <c r="E145" s="5"/>
      <c r="F145" s="19">
        <f>F146</f>
        <v>14463.6</v>
      </c>
      <c r="G145" s="19">
        <f t="shared" si="18"/>
        <v>15042.1</v>
      </c>
      <c r="H145" s="19">
        <f t="shared" si="18"/>
        <v>14463.6</v>
      </c>
      <c r="I145" s="19">
        <f t="shared" si="18"/>
        <v>15042.1</v>
      </c>
    </row>
    <row r="146" spans="1:9" s="2" customFormat="1" ht="15.65" x14ac:dyDescent="0.25">
      <c r="A146" s="24" t="s">
        <v>81</v>
      </c>
      <c r="B146" s="5" t="s">
        <v>241</v>
      </c>
      <c r="C146" s="5" t="s">
        <v>37</v>
      </c>
      <c r="D146" s="7">
        <v>10</v>
      </c>
      <c r="E146" s="5" t="s">
        <v>46</v>
      </c>
      <c r="F146" s="19">
        <f>F147</f>
        <v>14463.6</v>
      </c>
      <c r="G146" s="19">
        <f t="shared" si="18"/>
        <v>15042.1</v>
      </c>
      <c r="H146" s="19">
        <f t="shared" si="18"/>
        <v>14463.6</v>
      </c>
      <c r="I146" s="19">
        <f t="shared" si="18"/>
        <v>15042.1</v>
      </c>
    </row>
    <row r="147" spans="1:9" s="2" customFormat="1" ht="15.65" x14ac:dyDescent="0.25">
      <c r="A147" s="22" t="s">
        <v>38</v>
      </c>
      <c r="B147" s="5" t="s">
        <v>241</v>
      </c>
      <c r="C147" s="5" t="s">
        <v>37</v>
      </c>
      <c r="D147" s="7">
        <v>10</v>
      </c>
      <c r="E147" s="5" t="s">
        <v>27</v>
      </c>
      <c r="F147" s="19">
        <v>14463.6</v>
      </c>
      <c r="G147" s="19">
        <v>15042.1</v>
      </c>
      <c r="H147" s="19">
        <f>F147</f>
        <v>14463.6</v>
      </c>
      <c r="I147" s="19">
        <f>G147</f>
        <v>15042.1</v>
      </c>
    </row>
    <row r="148" spans="1:9" s="2" customFormat="1" ht="31.25" x14ac:dyDescent="0.25">
      <c r="A148" s="22" t="s">
        <v>186</v>
      </c>
      <c r="B148" s="5" t="s">
        <v>114</v>
      </c>
      <c r="C148" s="5"/>
      <c r="D148" s="61"/>
      <c r="E148" s="61"/>
      <c r="F148" s="19">
        <f>F150+F153</f>
        <v>1986</v>
      </c>
      <c r="G148" s="19">
        <f>G150+G153</f>
        <v>1986</v>
      </c>
      <c r="H148" s="19">
        <f>H150+H153</f>
        <v>1986</v>
      </c>
      <c r="I148" s="19">
        <f>I150+I153</f>
        <v>1986</v>
      </c>
    </row>
    <row r="149" spans="1:9" s="2" customFormat="1" ht="63.7" customHeight="1" x14ac:dyDescent="0.25">
      <c r="A149" s="22" t="s">
        <v>30</v>
      </c>
      <c r="B149" s="5" t="s">
        <v>114</v>
      </c>
      <c r="C149" s="7">
        <v>100</v>
      </c>
      <c r="D149" s="7"/>
      <c r="E149" s="7"/>
      <c r="F149" s="19">
        <f>F151</f>
        <v>1932</v>
      </c>
      <c r="G149" s="19">
        <f>G151</f>
        <v>1932</v>
      </c>
      <c r="H149" s="19">
        <f>H151</f>
        <v>1932</v>
      </c>
      <c r="I149" s="19">
        <f>I151</f>
        <v>1932</v>
      </c>
    </row>
    <row r="150" spans="1:9" s="2" customFormat="1" ht="15.65" x14ac:dyDescent="0.25">
      <c r="A150" s="22" t="s">
        <v>79</v>
      </c>
      <c r="B150" s="5" t="s">
        <v>114</v>
      </c>
      <c r="C150" s="7">
        <v>100</v>
      </c>
      <c r="D150" s="7" t="s">
        <v>3</v>
      </c>
      <c r="E150" s="5" t="s">
        <v>46</v>
      </c>
      <c r="F150" s="19">
        <f>F151</f>
        <v>1932</v>
      </c>
      <c r="G150" s="19">
        <f>G151</f>
        <v>1932</v>
      </c>
      <c r="H150" s="19">
        <f>H151</f>
        <v>1932</v>
      </c>
      <c r="I150" s="19">
        <f>I151</f>
        <v>1932</v>
      </c>
    </row>
    <row r="151" spans="1:9" s="2" customFormat="1" ht="15.65" x14ac:dyDescent="0.25">
      <c r="A151" s="22" t="s">
        <v>75</v>
      </c>
      <c r="B151" s="5" t="s">
        <v>114</v>
      </c>
      <c r="C151" s="7">
        <v>100</v>
      </c>
      <c r="D151" s="7" t="s">
        <v>3</v>
      </c>
      <c r="E151" s="7">
        <v>13</v>
      </c>
      <c r="F151" s="19">
        <v>1932</v>
      </c>
      <c r="G151" s="19">
        <v>1932</v>
      </c>
      <c r="H151" s="19">
        <f>F151</f>
        <v>1932</v>
      </c>
      <c r="I151" s="19">
        <f>G151</f>
        <v>1932</v>
      </c>
    </row>
    <row r="152" spans="1:9" s="2" customFormat="1" ht="31.25" x14ac:dyDescent="0.25">
      <c r="A152" s="30" t="s">
        <v>95</v>
      </c>
      <c r="B152" s="5" t="s">
        <v>114</v>
      </c>
      <c r="C152" s="7">
        <v>200</v>
      </c>
      <c r="D152" s="7"/>
      <c r="E152" s="7"/>
      <c r="F152" s="19">
        <f>F154</f>
        <v>54</v>
      </c>
      <c r="G152" s="19">
        <f>G154</f>
        <v>54</v>
      </c>
      <c r="H152" s="19">
        <f>H154</f>
        <v>54</v>
      </c>
      <c r="I152" s="19">
        <f>I154</f>
        <v>54</v>
      </c>
    </row>
    <row r="153" spans="1:9" s="2" customFormat="1" ht="15.65" x14ac:dyDescent="0.25">
      <c r="A153" s="22" t="s">
        <v>79</v>
      </c>
      <c r="B153" s="5" t="s">
        <v>114</v>
      </c>
      <c r="C153" s="7">
        <v>200</v>
      </c>
      <c r="D153" s="7" t="s">
        <v>3</v>
      </c>
      <c r="E153" s="5" t="s">
        <v>46</v>
      </c>
      <c r="F153" s="19">
        <f>F154</f>
        <v>54</v>
      </c>
      <c r="G153" s="19">
        <f>G154</f>
        <v>54</v>
      </c>
      <c r="H153" s="19">
        <f>H154</f>
        <v>54</v>
      </c>
      <c r="I153" s="19">
        <f>I154</f>
        <v>54</v>
      </c>
    </row>
    <row r="154" spans="1:9" s="2" customFormat="1" ht="15.65" x14ac:dyDescent="0.25">
      <c r="A154" s="22" t="s">
        <v>75</v>
      </c>
      <c r="B154" s="5" t="s">
        <v>114</v>
      </c>
      <c r="C154" s="7">
        <v>200</v>
      </c>
      <c r="D154" s="7" t="s">
        <v>3</v>
      </c>
      <c r="E154" s="7">
        <v>13</v>
      </c>
      <c r="F154" s="19">
        <v>54</v>
      </c>
      <c r="G154" s="19">
        <v>54</v>
      </c>
      <c r="H154" s="19">
        <f>F154</f>
        <v>54</v>
      </c>
      <c r="I154" s="19">
        <f>G154</f>
        <v>54</v>
      </c>
    </row>
    <row r="155" spans="1:9" s="2" customFormat="1" ht="62.5" x14ac:dyDescent="0.25">
      <c r="A155" s="51" t="s">
        <v>351</v>
      </c>
      <c r="B155" s="46" t="s">
        <v>242</v>
      </c>
      <c r="C155" s="46"/>
      <c r="D155" s="52"/>
      <c r="E155" s="52"/>
      <c r="F155" s="47">
        <f>F166+F156</f>
        <v>35791.1</v>
      </c>
      <c r="G155" s="47">
        <f>G166+G156</f>
        <v>31537</v>
      </c>
      <c r="H155" s="47">
        <f>H166+H156</f>
        <v>35002.699999999997</v>
      </c>
      <c r="I155" s="47">
        <f>I166+I156</f>
        <v>29960.2</v>
      </c>
    </row>
    <row r="156" spans="1:9" s="2" customFormat="1" ht="46.9" x14ac:dyDescent="0.25">
      <c r="A156" s="62" t="s">
        <v>369</v>
      </c>
      <c r="B156" s="5" t="s">
        <v>370</v>
      </c>
      <c r="C156" s="46"/>
      <c r="D156" s="52"/>
      <c r="E156" s="52"/>
      <c r="F156" s="19">
        <f>F157</f>
        <v>4254.1000000000004</v>
      </c>
      <c r="G156" s="19">
        <f>G157</f>
        <v>0</v>
      </c>
      <c r="H156" s="19">
        <f>H157</f>
        <v>4254.1000000000004</v>
      </c>
      <c r="I156" s="19">
        <f>I157</f>
        <v>0</v>
      </c>
    </row>
    <row r="157" spans="1:9" s="2" customFormat="1" ht="30.1" customHeight="1" x14ac:dyDescent="0.25">
      <c r="A157" s="63" t="s">
        <v>371</v>
      </c>
      <c r="B157" s="5" t="s">
        <v>372</v>
      </c>
      <c r="C157" s="46"/>
      <c r="D157" s="52"/>
      <c r="E157" s="52"/>
      <c r="F157" s="19">
        <f>F158+F162</f>
        <v>4254.1000000000004</v>
      </c>
      <c r="G157" s="19">
        <f>G158+G162</f>
        <v>0</v>
      </c>
      <c r="H157" s="19">
        <f>H158+H162</f>
        <v>4254.1000000000004</v>
      </c>
      <c r="I157" s="19">
        <f>I158+I162</f>
        <v>0</v>
      </c>
    </row>
    <row r="158" spans="1:9" s="2" customFormat="1" ht="125" x14ac:dyDescent="0.25">
      <c r="A158" s="63" t="s">
        <v>373</v>
      </c>
      <c r="B158" s="5" t="s">
        <v>374</v>
      </c>
      <c r="C158" s="5"/>
      <c r="D158" s="5"/>
      <c r="E158" s="5"/>
      <c r="F158" s="19">
        <f>F160</f>
        <v>3480.6</v>
      </c>
      <c r="G158" s="19">
        <f>G160</f>
        <v>0</v>
      </c>
      <c r="H158" s="19">
        <f>H160</f>
        <v>3480.6</v>
      </c>
      <c r="I158" s="19">
        <f>I160</f>
        <v>0</v>
      </c>
    </row>
    <row r="159" spans="1:9" s="2" customFormat="1" ht="31.25" x14ac:dyDescent="0.25">
      <c r="A159" s="22" t="s">
        <v>95</v>
      </c>
      <c r="B159" s="5" t="s">
        <v>374</v>
      </c>
      <c r="C159" s="5" t="s">
        <v>60</v>
      </c>
      <c r="D159" s="7"/>
      <c r="E159" s="5"/>
      <c r="F159" s="19">
        <f>F160</f>
        <v>3480.6</v>
      </c>
      <c r="G159" s="19">
        <f t="shared" ref="G159:I160" si="19">G160</f>
        <v>0</v>
      </c>
      <c r="H159" s="19">
        <f t="shared" si="19"/>
        <v>3480.6</v>
      </c>
      <c r="I159" s="19">
        <f t="shared" si="19"/>
        <v>0</v>
      </c>
    </row>
    <row r="160" spans="1:9" s="2" customFormat="1" ht="15.65" x14ac:dyDescent="0.25">
      <c r="A160" s="24" t="s">
        <v>83</v>
      </c>
      <c r="B160" s="5" t="s">
        <v>374</v>
      </c>
      <c r="C160" s="5" t="s">
        <v>60</v>
      </c>
      <c r="D160" s="7" t="s">
        <v>10</v>
      </c>
      <c r="E160" s="5" t="s">
        <v>46</v>
      </c>
      <c r="F160" s="19">
        <f>F161</f>
        <v>3480.6</v>
      </c>
      <c r="G160" s="19">
        <f>G161</f>
        <v>0</v>
      </c>
      <c r="H160" s="19">
        <f t="shared" si="19"/>
        <v>3480.6</v>
      </c>
      <c r="I160" s="19">
        <f t="shared" si="19"/>
        <v>0</v>
      </c>
    </row>
    <row r="161" spans="1:9" s="2" customFormat="1" ht="15.65" x14ac:dyDescent="0.25">
      <c r="A161" s="22" t="s">
        <v>40</v>
      </c>
      <c r="B161" s="5" t="s">
        <v>374</v>
      </c>
      <c r="C161" s="5" t="s">
        <v>60</v>
      </c>
      <c r="D161" s="7" t="s">
        <v>10</v>
      </c>
      <c r="E161" s="5" t="s">
        <v>3</v>
      </c>
      <c r="F161" s="19">
        <v>3480.6</v>
      </c>
      <c r="G161" s="19">
        <v>0</v>
      </c>
      <c r="H161" s="19">
        <f>F161</f>
        <v>3480.6</v>
      </c>
      <c r="I161" s="19">
        <f>G161</f>
        <v>0</v>
      </c>
    </row>
    <row r="162" spans="1:9" s="2" customFormat="1" ht="117" customHeight="1" x14ac:dyDescent="0.25">
      <c r="A162" s="63" t="s">
        <v>375</v>
      </c>
      <c r="B162" s="5" t="s">
        <v>376</v>
      </c>
      <c r="C162" s="5"/>
      <c r="D162" s="5"/>
      <c r="E162" s="5"/>
      <c r="F162" s="19">
        <f>F163</f>
        <v>773.5</v>
      </c>
      <c r="G162" s="19">
        <f t="shared" ref="G162:I164" si="20">G163</f>
        <v>0</v>
      </c>
      <c r="H162" s="19">
        <f t="shared" si="20"/>
        <v>773.5</v>
      </c>
      <c r="I162" s="19">
        <f t="shared" si="20"/>
        <v>0</v>
      </c>
    </row>
    <row r="163" spans="1:9" s="2" customFormat="1" ht="31.25" x14ac:dyDescent="0.25">
      <c r="A163" s="22" t="s">
        <v>95</v>
      </c>
      <c r="B163" s="5" t="s">
        <v>376</v>
      </c>
      <c r="C163" s="5" t="s">
        <v>60</v>
      </c>
      <c r="D163" s="7"/>
      <c r="E163" s="5"/>
      <c r="F163" s="19">
        <f>F164</f>
        <v>773.5</v>
      </c>
      <c r="G163" s="19">
        <f t="shared" si="20"/>
        <v>0</v>
      </c>
      <c r="H163" s="19">
        <f t="shared" si="20"/>
        <v>773.5</v>
      </c>
      <c r="I163" s="19">
        <f t="shared" si="20"/>
        <v>0</v>
      </c>
    </row>
    <row r="164" spans="1:9" s="2" customFormat="1" ht="15.65" x14ac:dyDescent="0.25">
      <c r="A164" s="24" t="s">
        <v>83</v>
      </c>
      <c r="B164" s="5" t="s">
        <v>376</v>
      </c>
      <c r="C164" s="5" t="s">
        <v>60</v>
      </c>
      <c r="D164" s="7" t="s">
        <v>10</v>
      </c>
      <c r="E164" s="5" t="s">
        <v>46</v>
      </c>
      <c r="F164" s="19">
        <f>F165</f>
        <v>773.5</v>
      </c>
      <c r="G164" s="19">
        <f t="shared" si="20"/>
        <v>0</v>
      </c>
      <c r="H164" s="19">
        <f t="shared" si="20"/>
        <v>773.5</v>
      </c>
      <c r="I164" s="19">
        <f t="shared" si="20"/>
        <v>0</v>
      </c>
    </row>
    <row r="165" spans="1:9" s="2" customFormat="1" ht="15.65" x14ac:dyDescent="0.25">
      <c r="A165" s="22" t="s">
        <v>40</v>
      </c>
      <c r="B165" s="5" t="s">
        <v>376</v>
      </c>
      <c r="C165" s="5" t="s">
        <v>60</v>
      </c>
      <c r="D165" s="7" t="s">
        <v>10</v>
      </c>
      <c r="E165" s="5" t="s">
        <v>3</v>
      </c>
      <c r="F165" s="19">
        <v>773.5</v>
      </c>
      <c r="G165" s="19">
        <v>0</v>
      </c>
      <c r="H165" s="19">
        <f>F165</f>
        <v>773.5</v>
      </c>
      <c r="I165" s="19">
        <f>G165</f>
        <v>0</v>
      </c>
    </row>
    <row r="166" spans="1:9" s="2" customFormat="1" ht="62.5" x14ac:dyDescent="0.25">
      <c r="A166" s="27" t="s">
        <v>243</v>
      </c>
      <c r="B166" s="5" t="s">
        <v>244</v>
      </c>
      <c r="C166" s="5"/>
      <c r="D166" s="6"/>
      <c r="E166" s="6"/>
      <c r="F166" s="19">
        <f t="shared" ref="F166:G170" si="21">F167</f>
        <v>31537</v>
      </c>
      <c r="G166" s="19">
        <f t="shared" si="21"/>
        <v>31537</v>
      </c>
      <c r="H166" s="19">
        <f t="shared" ref="H166:I168" si="22">H167</f>
        <v>30748.6</v>
      </c>
      <c r="I166" s="19">
        <f t="shared" si="22"/>
        <v>29960.2</v>
      </c>
    </row>
    <row r="167" spans="1:9" s="2" customFormat="1" ht="46.9" x14ac:dyDescent="0.25">
      <c r="A167" s="27" t="s">
        <v>245</v>
      </c>
      <c r="B167" s="5" t="s">
        <v>246</v>
      </c>
      <c r="C167" s="5"/>
      <c r="D167" s="6"/>
      <c r="E167" s="6"/>
      <c r="F167" s="19">
        <f t="shared" si="21"/>
        <v>31537</v>
      </c>
      <c r="G167" s="19">
        <f t="shared" si="21"/>
        <v>31537</v>
      </c>
      <c r="H167" s="19">
        <f t="shared" si="22"/>
        <v>30748.6</v>
      </c>
      <c r="I167" s="19">
        <f t="shared" si="22"/>
        <v>29960.2</v>
      </c>
    </row>
    <row r="168" spans="1:9" s="2" customFormat="1" ht="62.5" x14ac:dyDescent="0.25">
      <c r="A168" s="24" t="s">
        <v>67</v>
      </c>
      <c r="B168" s="5" t="s">
        <v>115</v>
      </c>
      <c r="C168" s="5"/>
      <c r="D168" s="5"/>
      <c r="E168" s="5"/>
      <c r="F168" s="19">
        <f t="shared" si="21"/>
        <v>31537</v>
      </c>
      <c r="G168" s="19">
        <f t="shared" si="21"/>
        <v>31537</v>
      </c>
      <c r="H168" s="19">
        <f t="shared" si="22"/>
        <v>30748.6</v>
      </c>
      <c r="I168" s="19">
        <f t="shared" si="22"/>
        <v>29960.2</v>
      </c>
    </row>
    <row r="169" spans="1:9" s="2" customFormat="1" ht="31.25" x14ac:dyDescent="0.25">
      <c r="A169" s="22" t="s">
        <v>33</v>
      </c>
      <c r="B169" s="5" t="s">
        <v>115</v>
      </c>
      <c r="C169" s="5" t="s">
        <v>61</v>
      </c>
      <c r="D169" s="7"/>
      <c r="E169" s="5"/>
      <c r="F169" s="19">
        <f t="shared" si="21"/>
        <v>31537</v>
      </c>
      <c r="G169" s="19">
        <f t="shared" si="21"/>
        <v>31537</v>
      </c>
      <c r="H169" s="19">
        <f>H170</f>
        <v>30748.6</v>
      </c>
      <c r="I169" s="19">
        <f>I170</f>
        <v>29960.2</v>
      </c>
    </row>
    <row r="170" spans="1:9" s="2" customFormat="1" ht="15.65" x14ac:dyDescent="0.25">
      <c r="A170" s="24" t="s">
        <v>83</v>
      </c>
      <c r="B170" s="5" t="s">
        <v>115</v>
      </c>
      <c r="C170" s="5" t="s">
        <v>61</v>
      </c>
      <c r="D170" s="7" t="s">
        <v>10</v>
      </c>
      <c r="E170" s="5" t="s">
        <v>46</v>
      </c>
      <c r="F170" s="19">
        <f t="shared" si="21"/>
        <v>31537</v>
      </c>
      <c r="G170" s="19">
        <f t="shared" si="21"/>
        <v>31537</v>
      </c>
      <c r="H170" s="19">
        <f>H171</f>
        <v>30748.6</v>
      </c>
      <c r="I170" s="19">
        <f>I171</f>
        <v>29960.2</v>
      </c>
    </row>
    <row r="171" spans="1:9" s="2" customFormat="1" ht="15.65" x14ac:dyDescent="0.25">
      <c r="A171" s="22" t="s">
        <v>40</v>
      </c>
      <c r="B171" s="5" t="s">
        <v>115</v>
      </c>
      <c r="C171" s="5" t="s">
        <v>61</v>
      </c>
      <c r="D171" s="7" t="s">
        <v>10</v>
      </c>
      <c r="E171" s="5" t="s">
        <v>3</v>
      </c>
      <c r="F171" s="19">
        <v>31537</v>
      </c>
      <c r="G171" s="19">
        <v>31537</v>
      </c>
      <c r="H171" s="41">
        <f>ROUND(F171*0.975,1)</f>
        <v>30748.6</v>
      </c>
      <c r="I171" s="41">
        <f>ROUND(G171*0.95,1)</f>
        <v>29960.2</v>
      </c>
    </row>
    <row r="172" spans="1:9" s="2" customFormat="1" ht="46.9" x14ac:dyDescent="0.25">
      <c r="A172" s="55" t="s">
        <v>356</v>
      </c>
      <c r="B172" s="46" t="s">
        <v>247</v>
      </c>
      <c r="C172" s="46"/>
      <c r="D172" s="35"/>
      <c r="E172" s="46"/>
      <c r="F172" s="47">
        <f>F173</f>
        <v>100</v>
      </c>
      <c r="G172" s="47">
        <f t="shared" ref="G172:I173" si="23">G173</f>
        <v>100</v>
      </c>
      <c r="H172" s="47">
        <f t="shared" si="23"/>
        <v>97.5</v>
      </c>
      <c r="I172" s="47">
        <f t="shared" si="23"/>
        <v>95.1</v>
      </c>
    </row>
    <row r="173" spans="1:9" s="2" customFormat="1" ht="46.9" x14ac:dyDescent="0.25">
      <c r="A173" s="25" t="s">
        <v>248</v>
      </c>
      <c r="B173" s="5" t="s">
        <v>249</v>
      </c>
      <c r="C173" s="28"/>
      <c r="D173" s="29"/>
      <c r="E173" s="29"/>
      <c r="F173" s="19">
        <f>F174</f>
        <v>100</v>
      </c>
      <c r="G173" s="19">
        <f>G174</f>
        <v>100</v>
      </c>
      <c r="H173" s="19">
        <f t="shared" si="23"/>
        <v>97.5</v>
      </c>
      <c r="I173" s="19">
        <f t="shared" si="23"/>
        <v>95.1</v>
      </c>
    </row>
    <row r="174" spans="1:9" s="2" customFormat="1" ht="15.65" x14ac:dyDescent="0.25">
      <c r="A174" s="25" t="s">
        <v>250</v>
      </c>
      <c r="B174" s="5" t="s">
        <v>116</v>
      </c>
      <c r="C174" s="28"/>
      <c r="D174" s="29"/>
      <c r="E174" s="29"/>
      <c r="F174" s="19">
        <f>F176+F180</f>
        <v>100</v>
      </c>
      <c r="G174" s="19">
        <f>G176+G180</f>
        <v>100</v>
      </c>
      <c r="H174" s="19">
        <f>H176+H180</f>
        <v>97.5</v>
      </c>
      <c r="I174" s="19">
        <f>I176+I180</f>
        <v>95.1</v>
      </c>
    </row>
    <row r="175" spans="1:9" s="2" customFormat="1" ht="31.25" x14ac:dyDescent="0.25">
      <c r="A175" s="22" t="s">
        <v>33</v>
      </c>
      <c r="B175" s="5" t="s">
        <v>116</v>
      </c>
      <c r="C175" s="7">
        <v>600</v>
      </c>
      <c r="D175" s="7"/>
      <c r="E175" s="7"/>
      <c r="F175" s="19">
        <f>F176</f>
        <v>25</v>
      </c>
      <c r="G175" s="19">
        <f>G176</f>
        <v>25</v>
      </c>
      <c r="H175" s="19">
        <f>H176</f>
        <v>24.4</v>
      </c>
      <c r="I175" s="19">
        <f>I176</f>
        <v>23.8</v>
      </c>
    </row>
    <row r="176" spans="1:9" s="2" customFormat="1" ht="15.65" x14ac:dyDescent="0.25">
      <c r="A176" s="22" t="s">
        <v>80</v>
      </c>
      <c r="B176" s="5" t="s">
        <v>116</v>
      </c>
      <c r="C176" s="7">
        <v>600</v>
      </c>
      <c r="D176" s="7" t="s">
        <v>13</v>
      </c>
      <c r="E176" s="5" t="s">
        <v>46</v>
      </c>
      <c r="F176" s="19">
        <f>F177+F178</f>
        <v>25</v>
      </c>
      <c r="G176" s="19">
        <f>G177+G178</f>
        <v>25</v>
      </c>
      <c r="H176" s="19">
        <f>H177+H178</f>
        <v>24.4</v>
      </c>
      <c r="I176" s="19">
        <f>I177+I178</f>
        <v>23.8</v>
      </c>
    </row>
    <row r="177" spans="1:9" s="2" customFormat="1" ht="15.65" x14ac:dyDescent="0.25">
      <c r="A177" s="22" t="s">
        <v>53</v>
      </c>
      <c r="B177" s="5" t="s">
        <v>116</v>
      </c>
      <c r="C177" s="5" t="s">
        <v>61</v>
      </c>
      <c r="D177" s="7" t="s">
        <v>13</v>
      </c>
      <c r="E177" s="6" t="s">
        <v>3</v>
      </c>
      <c r="F177" s="19">
        <v>14</v>
      </c>
      <c r="G177" s="19">
        <v>14</v>
      </c>
      <c r="H177" s="41">
        <f>ROUND(F177*0.975,1)</f>
        <v>13.7</v>
      </c>
      <c r="I177" s="41">
        <f>ROUND(G177*0.95,1)</f>
        <v>13.3</v>
      </c>
    </row>
    <row r="178" spans="1:9" s="2" customFormat="1" ht="15.65" x14ac:dyDescent="0.25">
      <c r="A178" s="22" t="s">
        <v>18</v>
      </c>
      <c r="B178" s="5" t="s">
        <v>116</v>
      </c>
      <c r="C178" s="5" t="s">
        <v>61</v>
      </c>
      <c r="D178" s="7" t="s">
        <v>13</v>
      </c>
      <c r="E178" s="6" t="s">
        <v>4</v>
      </c>
      <c r="F178" s="19">
        <v>11</v>
      </c>
      <c r="G178" s="19">
        <v>11</v>
      </c>
      <c r="H178" s="41">
        <f>ROUND(F178*0.975,1)</f>
        <v>10.7</v>
      </c>
      <c r="I178" s="41">
        <f>ROUND(G178*0.95,1)</f>
        <v>10.5</v>
      </c>
    </row>
    <row r="179" spans="1:9" s="2" customFormat="1" ht="31.25" x14ac:dyDescent="0.25">
      <c r="A179" s="30" t="s">
        <v>95</v>
      </c>
      <c r="B179" s="5" t="s">
        <v>116</v>
      </c>
      <c r="C179" s="5" t="s">
        <v>60</v>
      </c>
      <c r="D179" s="7"/>
      <c r="E179" s="6"/>
      <c r="F179" s="19">
        <f t="shared" ref="F179:I180" si="24">F180</f>
        <v>75</v>
      </c>
      <c r="G179" s="19">
        <f t="shared" si="24"/>
        <v>75</v>
      </c>
      <c r="H179" s="19">
        <f t="shared" si="24"/>
        <v>73.099999999999994</v>
      </c>
      <c r="I179" s="19">
        <f t="shared" si="24"/>
        <v>71.3</v>
      </c>
    </row>
    <row r="180" spans="1:9" s="2" customFormat="1" ht="15.65" x14ac:dyDescent="0.25">
      <c r="A180" s="22" t="s">
        <v>80</v>
      </c>
      <c r="B180" s="5" t="s">
        <v>116</v>
      </c>
      <c r="C180" s="5" t="s">
        <v>60</v>
      </c>
      <c r="D180" s="7" t="s">
        <v>13</v>
      </c>
      <c r="E180" s="5" t="s">
        <v>46</v>
      </c>
      <c r="F180" s="19">
        <f t="shared" si="24"/>
        <v>75</v>
      </c>
      <c r="G180" s="19">
        <f t="shared" si="24"/>
        <v>75</v>
      </c>
      <c r="H180" s="19">
        <f t="shared" si="24"/>
        <v>73.099999999999994</v>
      </c>
      <c r="I180" s="19">
        <f t="shared" si="24"/>
        <v>71.3</v>
      </c>
    </row>
    <row r="181" spans="1:9" s="2" customFormat="1" ht="15.65" x14ac:dyDescent="0.25">
      <c r="A181" s="22" t="s">
        <v>58</v>
      </c>
      <c r="B181" s="5" t="s">
        <v>116</v>
      </c>
      <c r="C181" s="5" t="s">
        <v>60</v>
      </c>
      <c r="D181" s="7" t="s">
        <v>13</v>
      </c>
      <c r="E181" s="6" t="s">
        <v>12</v>
      </c>
      <c r="F181" s="19">
        <v>75</v>
      </c>
      <c r="G181" s="19">
        <v>75</v>
      </c>
      <c r="H181" s="41">
        <f>ROUND(F181*0.975,1)</f>
        <v>73.099999999999994</v>
      </c>
      <c r="I181" s="41">
        <f>ROUND(G181*0.95,1)</f>
        <v>71.3</v>
      </c>
    </row>
    <row r="182" spans="1:9" s="2" customFormat="1" ht="46.9" x14ac:dyDescent="0.25">
      <c r="A182" s="48" t="s">
        <v>357</v>
      </c>
      <c r="B182" s="46" t="s">
        <v>251</v>
      </c>
      <c r="C182" s="46"/>
      <c r="D182" s="35"/>
      <c r="E182" s="52"/>
      <c r="F182" s="47">
        <f>F183</f>
        <v>8658.9</v>
      </c>
      <c r="G182" s="47">
        <f t="shared" ref="G182:I183" si="25">G183</f>
        <v>8663.5</v>
      </c>
      <c r="H182" s="47">
        <f t="shared" si="25"/>
        <v>8580.5</v>
      </c>
      <c r="I182" s="47">
        <f t="shared" si="25"/>
        <v>8506.6</v>
      </c>
    </row>
    <row r="183" spans="1:9" s="2" customFormat="1" ht="31.25" x14ac:dyDescent="0.25">
      <c r="A183" s="22" t="s">
        <v>252</v>
      </c>
      <c r="B183" s="5" t="s">
        <v>253</v>
      </c>
      <c r="C183" s="5"/>
      <c r="D183" s="7"/>
      <c r="E183" s="6"/>
      <c r="F183" s="19">
        <f>F184</f>
        <v>8658.9</v>
      </c>
      <c r="G183" s="19">
        <f t="shared" si="25"/>
        <v>8663.5</v>
      </c>
      <c r="H183" s="19">
        <f t="shared" si="25"/>
        <v>8580.5</v>
      </c>
      <c r="I183" s="19">
        <f t="shared" si="25"/>
        <v>8506.6</v>
      </c>
    </row>
    <row r="184" spans="1:9" s="2" customFormat="1" ht="15.65" x14ac:dyDescent="0.25">
      <c r="A184" s="22" t="s">
        <v>250</v>
      </c>
      <c r="B184" s="5" t="s">
        <v>117</v>
      </c>
      <c r="C184" s="5"/>
      <c r="D184" s="7"/>
      <c r="E184" s="7"/>
      <c r="F184" s="19">
        <f>F185+F188</f>
        <v>8658.9</v>
      </c>
      <c r="G184" s="19">
        <f>G185+G188</f>
        <v>8663.5</v>
      </c>
      <c r="H184" s="19">
        <f>H185+H188</f>
        <v>8580.5</v>
      </c>
      <c r="I184" s="19">
        <f>I185+I188</f>
        <v>8506.6</v>
      </c>
    </row>
    <row r="185" spans="1:9" s="2" customFormat="1" ht="66.099999999999994" customHeight="1" x14ac:dyDescent="0.25">
      <c r="A185" s="22" t="s">
        <v>30</v>
      </c>
      <c r="B185" s="5" t="s">
        <v>117</v>
      </c>
      <c r="C185" s="5" t="s">
        <v>48</v>
      </c>
      <c r="D185" s="5"/>
      <c r="E185" s="5"/>
      <c r="F185" s="19">
        <f>F187</f>
        <v>5524.5</v>
      </c>
      <c r="G185" s="19">
        <f>G187</f>
        <v>5524.5</v>
      </c>
      <c r="H185" s="19">
        <f>H187</f>
        <v>5524.5</v>
      </c>
      <c r="I185" s="19">
        <f>I187</f>
        <v>5524.5</v>
      </c>
    </row>
    <row r="186" spans="1:9" s="2" customFormat="1" ht="31.25" x14ac:dyDescent="0.25">
      <c r="A186" s="22" t="s">
        <v>84</v>
      </c>
      <c r="B186" s="5" t="s">
        <v>117</v>
      </c>
      <c r="C186" s="5" t="s">
        <v>48</v>
      </c>
      <c r="D186" s="5" t="s">
        <v>6</v>
      </c>
      <c r="E186" s="5" t="s">
        <v>46</v>
      </c>
      <c r="F186" s="19">
        <f>F187</f>
        <v>5524.5</v>
      </c>
      <c r="G186" s="19">
        <f>G187</f>
        <v>5524.5</v>
      </c>
      <c r="H186" s="19">
        <f>H187</f>
        <v>5524.5</v>
      </c>
      <c r="I186" s="19">
        <f>I187</f>
        <v>5524.5</v>
      </c>
    </row>
    <row r="187" spans="1:9" s="2" customFormat="1" ht="31.25" x14ac:dyDescent="0.25">
      <c r="A187" s="22" t="s">
        <v>59</v>
      </c>
      <c r="B187" s="5" t="s">
        <v>117</v>
      </c>
      <c r="C187" s="5" t="s">
        <v>48</v>
      </c>
      <c r="D187" s="5" t="s">
        <v>6</v>
      </c>
      <c r="E187" s="7">
        <v>14</v>
      </c>
      <c r="F187" s="19">
        <v>5524.5</v>
      </c>
      <c r="G187" s="19">
        <v>5524.5</v>
      </c>
      <c r="H187" s="41">
        <f>F187</f>
        <v>5524.5</v>
      </c>
      <c r="I187" s="41">
        <f>G187</f>
        <v>5524.5</v>
      </c>
    </row>
    <row r="188" spans="1:9" s="2" customFormat="1" ht="31.25" x14ac:dyDescent="0.25">
      <c r="A188" s="25" t="s">
        <v>33</v>
      </c>
      <c r="B188" s="5" t="s">
        <v>117</v>
      </c>
      <c r="C188" s="28" t="s">
        <v>61</v>
      </c>
      <c r="D188" s="8"/>
      <c r="E188" s="6"/>
      <c r="F188" s="19">
        <f t="shared" ref="F188:I189" si="26">F189</f>
        <v>3134.4</v>
      </c>
      <c r="G188" s="19">
        <f t="shared" si="26"/>
        <v>3139</v>
      </c>
      <c r="H188" s="19">
        <f t="shared" si="26"/>
        <v>3056</v>
      </c>
      <c r="I188" s="19">
        <f t="shared" si="26"/>
        <v>2982.1</v>
      </c>
    </row>
    <row r="189" spans="1:9" s="2" customFormat="1" ht="15.65" x14ac:dyDescent="0.25">
      <c r="A189" s="25" t="s">
        <v>80</v>
      </c>
      <c r="B189" s="5" t="s">
        <v>117</v>
      </c>
      <c r="C189" s="28" t="s">
        <v>61</v>
      </c>
      <c r="D189" s="5" t="s">
        <v>13</v>
      </c>
      <c r="E189" s="5" t="s">
        <v>46</v>
      </c>
      <c r="F189" s="19">
        <f t="shared" si="26"/>
        <v>3134.4</v>
      </c>
      <c r="G189" s="19">
        <f t="shared" si="26"/>
        <v>3139</v>
      </c>
      <c r="H189" s="19">
        <f t="shared" si="26"/>
        <v>3056</v>
      </c>
      <c r="I189" s="19">
        <f t="shared" si="26"/>
        <v>2982.1</v>
      </c>
    </row>
    <row r="190" spans="1:9" s="2" customFormat="1" ht="15.65" x14ac:dyDescent="0.25">
      <c r="A190" s="25" t="s">
        <v>19</v>
      </c>
      <c r="B190" s="5" t="s">
        <v>117</v>
      </c>
      <c r="C190" s="28" t="s">
        <v>61</v>
      </c>
      <c r="D190" s="5" t="s">
        <v>13</v>
      </c>
      <c r="E190" s="5" t="s">
        <v>13</v>
      </c>
      <c r="F190" s="19">
        <v>3134.4</v>
      </c>
      <c r="G190" s="19">
        <v>3139</v>
      </c>
      <c r="H190" s="41">
        <f>ROUND(F190*0.975,1)</f>
        <v>3056</v>
      </c>
      <c r="I190" s="41">
        <f>ROUND(G190*0.95,1)</f>
        <v>2982.1</v>
      </c>
    </row>
    <row r="191" spans="1:9" s="2" customFormat="1" ht="62.5" x14ac:dyDescent="0.25">
      <c r="A191" s="48" t="s">
        <v>358</v>
      </c>
      <c r="B191" s="46" t="s">
        <v>254</v>
      </c>
      <c r="C191" s="53"/>
      <c r="D191" s="46"/>
      <c r="E191" s="46"/>
      <c r="F191" s="47">
        <f>F192</f>
        <v>31473.200000000001</v>
      </c>
      <c r="G191" s="47">
        <f t="shared" ref="G191:I195" si="27">G192</f>
        <v>31473.200000000001</v>
      </c>
      <c r="H191" s="47">
        <f t="shared" si="27"/>
        <v>30686.400000000001</v>
      </c>
      <c r="I191" s="47">
        <f t="shared" si="27"/>
        <v>29899.500000000004</v>
      </c>
    </row>
    <row r="192" spans="1:9" s="2" customFormat="1" ht="31.25" x14ac:dyDescent="0.25">
      <c r="A192" s="25" t="s">
        <v>255</v>
      </c>
      <c r="B192" s="5" t="s">
        <v>256</v>
      </c>
      <c r="C192" s="28"/>
      <c r="D192" s="5"/>
      <c r="E192" s="5"/>
      <c r="F192" s="19">
        <f>F193</f>
        <v>31473.200000000001</v>
      </c>
      <c r="G192" s="19">
        <f t="shared" si="27"/>
        <v>31473.200000000001</v>
      </c>
      <c r="H192" s="19">
        <f t="shared" si="27"/>
        <v>30686.400000000001</v>
      </c>
      <c r="I192" s="19">
        <f t="shared" si="27"/>
        <v>29899.500000000004</v>
      </c>
    </row>
    <row r="193" spans="1:9" s="2" customFormat="1" ht="15.65" x14ac:dyDescent="0.25">
      <c r="A193" s="22" t="s">
        <v>250</v>
      </c>
      <c r="B193" s="5" t="s">
        <v>118</v>
      </c>
      <c r="C193" s="7"/>
      <c r="D193" s="7"/>
      <c r="E193" s="7"/>
      <c r="F193" s="19">
        <f>F194+F197+F202</f>
        <v>31473.200000000001</v>
      </c>
      <c r="G193" s="19">
        <f>G194+G197+G202</f>
        <v>31473.200000000001</v>
      </c>
      <c r="H193" s="19">
        <f>H194+H197+H202</f>
        <v>30686.400000000001</v>
      </c>
      <c r="I193" s="19">
        <f>I194+I197+I202</f>
        <v>29899.500000000004</v>
      </c>
    </row>
    <row r="194" spans="1:9" s="2" customFormat="1" ht="31.25" x14ac:dyDescent="0.25">
      <c r="A194" s="30" t="s">
        <v>95</v>
      </c>
      <c r="B194" s="5" t="s">
        <v>118</v>
      </c>
      <c r="C194" s="7">
        <v>200</v>
      </c>
      <c r="D194" s="7"/>
      <c r="E194" s="7"/>
      <c r="F194" s="19">
        <f>F195</f>
        <v>200</v>
      </c>
      <c r="G194" s="19">
        <f t="shared" si="27"/>
        <v>200</v>
      </c>
      <c r="H194" s="19">
        <f t="shared" si="27"/>
        <v>195</v>
      </c>
      <c r="I194" s="19">
        <f t="shared" si="27"/>
        <v>190</v>
      </c>
    </row>
    <row r="195" spans="1:9" s="2" customFormat="1" ht="15.65" x14ac:dyDescent="0.25">
      <c r="A195" s="24" t="s">
        <v>80</v>
      </c>
      <c r="B195" s="5" t="s">
        <v>118</v>
      </c>
      <c r="C195" s="7">
        <v>200</v>
      </c>
      <c r="D195" s="7" t="s">
        <v>13</v>
      </c>
      <c r="E195" s="9">
        <v>0</v>
      </c>
      <c r="F195" s="19">
        <f>F196</f>
        <v>200</v>
      </c>
      <c r="G195" s="19">
        <f t="shared" si="27"/>
        <v>200</v>
      </c>
      <c r="H195" s="19">
        <f t="shared" si="27"/>
        <v>195</v>
      </c>
      <c r="I195" s="19">
        <f t="shared" si="27"/>
        <v>190</v>
      </c>
    </row>
    <row r="196" spans="1:9" s="2" customFormat="1" ht="15.65" x14ac:dyDescent="0.25">
      <c r="A196" s="22" t="s">
        <v>58</v>
      </c>
      <c r="B196" s="5" t="s">
        <v>118</v>
      </c>
      <c r="C196" s="7">
        <v>200</v>
      </c>
      <c r="D196" s="7" t="s">
        <v>13</v>
      </c>
      <c r="E196" s="7" t="s">
        <v>12</v>
      </c>
      <c r="F196" s="19">
        <v>200</v>
      </c>
      <c r="G196" s="19">
        <v>200</v>
      </c>
      <c r="H196" s="41">
        <f>ROUND(F196*0.975,1)</f>
        <v>195</v>
      </c>
      <c r="I196" s="41">
        <f>ROUND(G196*0.95,1)</f>
        <v>190</v>
      </c>
    </row>
    <row r="197" spans="1:9" s="2" customFormat="1" ht="31.25" x14ac:dyDescent="0.25">
      <c r="A197" s="25" t="s">
        <v>33</v>
      </c>
      <c r="B197" s="5" t="s">
        <v>118</v>
      </c>
      <c r="C197" s="7">
        <v>600</v>
      </c>
      <c r="D197" s="7"/>
      <c r="E197" s="7"/>
      <c r="F197" s="19">
        <f>F198</f>
        <v>28995.600000000002</v>
      </c>
      <c r="G197" s="19">
        <f>G198</f>
        <v>28995.600000000002</v>
      </c>
      <c r="H197" s="19">
        <f>H198</f>
        <v>28270.7</v>
      </c>
      <c r="I197" s="19">
        <f>I198</f>
        <v>27545.800000000003</v>
      </c>
    </row>
    <row r="198" spans="1:9" s="2" customFormat="1" ht="15.65" x14ac:dyDescent="0.25">
      <c r="A198" s="25" t="s">
        <v>80</v>
      </c>
      <c r="B198" s="5" t="s">
        <v>118</v>
      </c>
      <c r="C198" s="7">
        <v>600</v>
      </c>
      <c r="D198" s="7" t="s">
        <v>13</v>
      </c>
      <c r="E198" s="9">
        <v>0</v>
      </c>
      <c r="F198" s="19">
        <f>F199+F200+F201</f>
        <v>28995.600000000002</v>
      </c>
      <c r="G198" s="19">
        <f>G199+G200+G201</f>
        <v>28995.600000000002</v>
      </c>
      <c r="H198" s="19">
        <f>H199+H200+H201</f>
        <v>28270.7</v>
      </c>
      <c r="I198" s="19">
        <f>I199+I200+I201</f>
        <v>27545.800000000003</v>
      </c>
    </row>
    <row r="199" spans="1:9" s="2" customFormat="1" ht="15.65" x14ac:dyDescent="0.25">
      <c r="A199" s="69" t="s">
        <v>53</v>
      </c>
      <c r="B199" s="5" t="s">
        <v>118</v>
      </c>
      <c r="C199" s="7">
        <v>600</v>
      </c>
      <c r="D199" s="7" t="s">
        <v>13</v>
      </c>
      <c r="E199" s="5" t="s">
        <v>3</v>
      </c>
      <c r="F199" s="19">
        <v>17082</v>
      </c>
      <c r="G199" s="19">
        <v>17082</v>
      </c>
      <c r="H199" s="19">
        <f>ROUND(F199*0.975,1)-0.1</f>
        <v>16654.900000000001</v>
      </c>
      <c r="I199" s="19">
        <f>ROUND(G199*0.95,1)</f>
        <v>16227.9</v>
      </c>
    </row>
    <row r="200" spans="1:9" s="2" customFormat="1" ht="15.65" x14ac:dyDescent="0.25">
      <c r="A200" s="69" t="s">
        <v>18</v>
      </c>
      <c r="B200" s="5" t="s">
        <v>118</v>
      </c>
      <c r="C200" s="7">
        <v>600</v>
      </c>
      <c r="D200" s="7" t="s">
        <v>13</v>
      </c>
      <c r="E200" s="5" t="s">
        <v>4</v>
      </c>
      <c r="F200" s="19">
        <v>11344.2</v>
      </c>
      <c r="G200" s="19">
        <v>11344.2</v>
      </c>
      <c r="H200" s="19">
        <f>ROUND(F200*0.975,1)</f>
        <v>11060.6</v>
      </c>
      <c r="I200" s="19">
        <f>ROUND(G200*0.95,1)</f>
        <v>10777</v>
      </c>
    </row>
    <row r="201" spans="1:9" s="2" customFormat="1" ht="15.65" x14ac:dyDescent="0.25">
      <c r="A201" s="69" t="s">
        <v>93</v>
      </c>
      <c r="B201" s="5" t="s">
        <v>118</v>
      </c>
      <c r="C201" s="7">
        <v>600</v>
      </c>
      <c r="D201" s="7" t="s">
        <v>13</v>
      </c>
      <c r="E201" s="5" t="s">
        <v>6</v>
      </c>
      <c r="F201" s="19">
        <v>569.4</v>
      </c>
      <c r="G201" s="19">
        <v>569.4</v>
      </c>
      <c r="H201" s="19">
        <f>ROUND(F201*0.975,1)</f>
        <v>555.20000000000005</v>
      </c>
      <c r="I201" s="19">
        <f>ROUND(G201*0.95,1)</f>
        <v>540.9</v>
      </c>
    </row>
    <row r="202" spans="1:9" s="2" customFormat="1" ht="31.25" x14ac:dyDescent="0.25">
      <c r="A202" s="25" t="s">
        <v>33</v>
      </c>
      <c r="B202" s="5" t="s">
        <v>118</v>
      </c>
      <c r="C202" s="7">
        <v>600</v>
      </c>
      <c r="D202" s="7"/>
      <c r="E202" s="7"/>
      <c r="F202" s="19">
        <f t="shared" ref="F202:I203" si="28">F203</f>
        <v>2277.6</v>
      </c>
      <c r="G202" s="19">
        <f t="shared" si="28"/>
        <v>2277.6</v>
      </c>
      <c r="H202" s="19">
        <f t="shared" si="28"/>
        <v>2220.6999999999998</v>
      </c>
      <c r="I202" s="19">
        <f t="shared" si="28"/>
        <v>2163.6999999999998</v>
      </c>
    </row>
    <row r="203" spans="1:9" s="2" customFormat="1" ht="15.65" x14ac:dyDescent="0.25">
      <c r="A203" s="24" t="s">
        <v>86</v>
      </c>
      <c r="B203" s="5" t="s">
        <v>118</v>
      </c>
      <c r="C203" s="7">
        <v>600</v>
      </c>
      <c r="D203" s="7">
        <v>11</v>
      </c>
      <c r="E203" s="9">
        <v>0</v>
      </c>
      <c r="F203" s="19">
        <f t="shared" si="28"/>
        <v>2277.6</v>
      </c>
      <c r="G203" s="19">
        <f t="shared" si="28"/>
        <v>2277.6</v>
      </c>
      <c r="H203" s="19">
        <f t="shared" si="28"/>
        <v>2220.6999999999998</v>
      </c>
      <c r="I203" s="19">
        <f t="shared" si="28"/>
        <v>2163.6999999999998</v>
      </c>
    </row>
    <row r="204" spans="1:9" s="2" customFormat="1" ht="15.65" x14ac:dyDescent="0.25">
      <c r="A204" s="22" t="s">
        <v>158</v>
      </c>
      <c r="B204" s="5" t="s">
        <v>118</v>
      </c>
      <c r="C204" s="7">
        <v>600</v>
      </c>
      <c r="D204" s="7">
        <v>11</v>
      </c>
      <c r="E204" s="6" t="s">
        <v>3</v>
      </c>
      <c r="F204" s="19">
        <v>2277.6</v>
      </c>
      <c r="G204" s="19">
        <v>2277.6</v>
      </c>
      <c r="H204" s="19">
        <f>ROUND(F204*0.975,1)</f>
        <v>2220.6999999999998</v>
      </c>
      <c r="I204" s="19">
        <f>ROUND(G204*0.95,1)</f>
        <v>2163.6999999999998</v>
      </c>
    </row>
    <row r="205" spans="1:9" s="2" customFormat="1" ht="35.35" customHeight="1" x14ac:dyDescent="0.25">
      <c r="A205" s="48" t="s">
        <v>359</v>
      </c>
      <c r="B205" s="46" t="s">
        <v>119</v>
      </c>
      <c r="C205" s="35"/>
      <c r="D205" s="35"/>
      <c r="E205" s="35"/>
      <c r="F205" s="47">
        <f>F206+F216+F231+F237</f>
        <v>123695</v>
      </c>
      <c r="G205" s="47">
        <f>G206+G216+G231+G237</f>
        <v>124219.1</v>
      </c>
      <c r="H205" s="47">
        <f>H206+H216+H231+H237</f>
        <v>123695</v>
      </c>
      <c r="I205" s="47">
        <f>I206+I216+I231+I237</f>
        <v>124219.1</v>
      </c>
    </row>
    <row r="206" spans="1:9" s="2" customFormat="1" ht="15.65" x14ac:dyDescent="0.25">
      <c r="A206" s="22" t="s">
        <v>257</v>
      </c>
      <c r="B206" s="5" t="s">
        <v>258</v>
      </c>
      <c r="C206" s="7"/>
      <c r="D206" s="7"/>
      <c r="E206" s="7"/>
      <c r="F206" s="19">
        <f>F207</f>
        <v>24492.799999999999</v>
      </c>
      <c r="G206" s="19">
        <f>G207</f>
        <v>24559.8</v>
      </c>
      <c r="H206" s="19">
        <f>H207</f>
        <v>24492.799999999999</v>
      </c>
      <c r="I206" s="19">
        <f>I207</f>
        <v>24559.8</v>
      </c>
    </row>
    <row r="207" spans="1:9" s="2" customFormat="1" ht="31.25" x14ac:dyDescent="0.25">
      <c r="A207" s="22" t="s">
        <v>259</v>
      </c>
      <c r="B207" s="5" t="s">
        <v>120</v>
      </c>
      <c r="C207" s="7"/>
      <c r="D207" s="7"/>
      <c r="E207" s="7"/>
      <c r="F207" s="19">
        <f>F208+F212</f>
        <v>24492.799999999999</v>
      </c>
      <c r="G207" s="19">
        <f>G208+G212</f>
        <v>24559.8</v>
      </c>
      <c r="H207" s="19">
        <f>H208+H212</f>
        <v>24492.799999999999</v>
      </c>
      <c r="I207" s="19">
        <f>I208+I212</f>
        <v>24559.8</v>
      </c>
    </row>
    <row r="208" spans="1:9" s="2" customFormat="1" ht="31.25" x14ac:dyDescent="0.25">
      <c r="A208" s="22" t="s">
        <v>69</v>
      </c>
      <c r="B208" s="5" t="s">
        <v>121</v>
      </c>
      <c r="C208" s="7"/>
      <c r="D208" s="7"/>
      <c r="E208" s="7"/>
      <c r="F208" s="19">
        <f t="shared" ref="F208:G210" si="29">F209</f>
        <v>43</v>
      </c>
      <c r="G208" s="19">
        <f t="shared" si="29"/>
        <v>43</v>
      </c>
      <c r="H208" s="19">
        <f t="shared" ref="H208:I210" si="30">H209</f>
        <v>43</v>
      </c>
      <c r="I208" s="19">
        <f t="shared" si="30"/>
        <v>43</v>
      </c>
    </row>
    <row r="209" spans="1:9" s="2" customFormat="1" ht="31.25" x14ac:dyDescent="0.25">
      <c r="A209" s="22" t="s">
        <v>33</v>
      </c>
      <c r="B209" s="5" t="s">
        <v>121</v>
      </c>
      <c r="C209" s="7">
        <v>600</v>
      </c>
      <c r="D209" s="7"/>
      <c r="E209" s="7"/>
      <c r="F209" s="19">
        <f t="shared" si="29"/>
        <v>43</v>
      </c>
      <c r="G209" s="19">
        <f t="shared" si="29"/>
        <v>43</v>
      </c>
      <c r="H209" s="19">
        <f t="shared" si="30"/>
        <v>43</v>
      </c>
      <c r="I209" s="19">
        <f t="shared" si="30"/>
        <v>43</v>
      </c>
    </row>
    <row r="210" spans="1:9" s="2" customFormat="1" ht="15.65" x14ac:dyDescent="0.25">
      <c r="A210" s="24" t="s">
        <v>82</v>
      </c>
      <c r="B210" s="5" t="s">
        <v>121</v>
      </c>
      <c r="C210" s="7">
        <v>600</v>
      </c>
      <c r="D210" s="6" t="s">
        <v>11</v>
      </c>
      <c r="E210" s="6" t="s">
        <v>46</v>
      </c>
      <c r="F210" s="19">
        <f t="shared" si="29"/>
        <v>43</v>
      </c>
      <c r="G210" s="19">
        <f t="shared" si="29"/>
        <v>43</v>
      </c>
      <c r="H210" s="19">
        <f t="shared" si="30"/>
        <v>43</v>
      </c>
      <c r="I210" s="19">
        <f t="shared" si="30"/>
        <v>43</v>
      </c>
    </row>
    <row r="211" spans="1:9" s="2" customFormat="1" ht="15.65" x14ac:dyDescent="0.25">
      <c r="A211" s="24" t="s">
        <v>28</v>
      </c>
      <c r="B211" s="5" t="s">
        <v>121</v>
      </c>
      <c r="C211" s="7">
        <v>600</v>
      </c>
      <c r="D211" s="6" t="s">
        <v>11</v>
      </c>
      <c r="E211" s="6" t="s">
        <v>3</v>
      </c>
      <c r="F211" s="19">
        <v>43</v>
      </c>
      <c r="G211" s="19">
        <v>43</v>
      </c>
      <c r="H211" s="42">
        <f>F211</f>
        <v>43</v>
      </c>
      <c r="I211" s="42">
        <f>G211</f>
        <v>43</v>
      </c>
    </row>
    <row r="212" spans="1:9" s="2" customFormat="1" ht="15.65" x14ac:dyDescent="0.25">
      <c r="A212" s="22" t="s">
        <v>49</v>
      </c>
      <c r="B212" s="6" t="s">
        <v>122</v>
      </c>
      <c r="C212" s="6"/>
      <c r="D212" s="6"/>
      <c r="E212" s="6"/>
      <c r="F212" s="19">
        <f>F215</f>
        <v>24449.8</v>
      </c>
      <c r="G212" s="19">
        <f>G215</f>
        <v>24516.799999999999</v>
      </c>
      <c r="H212" s="19">
        <f>H215</f>
        <v>24449.8</v>
      </c>
      <c r="I212" s="19">
        <f>I215</f>
        <v>24516.799999999999</v>
      </c>
    </row>
    <row r="213" spans="1:9" s="2" customFormat="1" ht="31.25" x14ac:dyDescent="0.25">
      <c r="A213" s="22" t="s">
        <v>33</v>
      </c>
      <c r="B213" s="6" t="s">
        <v>122</v>
      </c>
      <c r="C213" s="7">
        <v>600</v>
      </c>
      <c r="D213" s="6"/>
      <c r="E213" s="6"/>
      <c r="F213" s="19">
        <f>F215</f>
        <v>24449.8</v>
      </c>
      <c r="G213" s="19">
        <f>G215</f>
        <v>24516.799999999999</v>
      </c>
      <c r="H213" s="19">
        <f>H215</f>
        <v>24449.8</v>
      </c>
      <c r="I213" s="19">
        <f>I215</f>
        <v>24516.799999999999</v>
      </c>
    </row>
    <row r="214" spans="1:9" s="2" customFormat="1" ht="15.65" x14ac:dyDescent="0.25">
      <c r="A214" s="24" t="s">
        <v>82</v>
      </c>
      <c r="B214" s="6" t="s">
        <v>122</v>
      </c>
      <c r="C214" s="7">
        <v>600</v>
      </c>
      <c r="D214" s="6" t="s">
        <v>11</v>
      </c>
      <c r="E214" s="6" t="s">
        <v>46</v>
      </c>
      <c r="F214" s="19">
        <f>F215</f>
        <v>24449.8</v>
      </c>
      <c r="G214" s="19">
        <f>G215</f>
        <v>24516.799999999999</v>
      </c>
      <c r="H214" s="19">
        <f>H215</f>
        <v>24449.8</v>
      </c>
      <c r="I214" s="19">
        <f>I215</f>
        <v>24516.799999999999</v>
      </c>
    </row>
    <row r="215" spans="1:9" s="2" customFormat="1" ht="15.65" x14ac:dyDescent="0.25">
      <c r="A215" s="24" t="s">
        <v>28</v>
      </c>
      <c r="B215" s="6" t="s">
        <v>122</v>
      </c>
      <c r="C215" s="7">
        <v>600</v>
      </c>
      <c r="D215" s="6" t="s">
        <v>11</v>
      </c>
      <c r="E215" s="6" t="s">
        <v>3</v>
      </c>
      <c r="F215" s="19">
        <v>24449.8</v>
      </c>
      <c r="G215" s="19">
        <v>24516.799999999999</v>
      </c>
      <c r="H215" s="19">
        <f>F215</f>
        <v>24449.8</v>
      </c>
      <c r="I215" s="19">
        <f>G215</f>
        <v>24516.799999999999</v>
      </c>
    </row>
    <row r="216" spans="1:9" s="2" customFormat="1" ht="31.25" x14ac:dyDescent="0.25">
      <c r="A216" s="22" t="s">
        <v>260</v>
      </c>
      <c r="B216" s="6" t="s">
        <v>261</v>
      </c>
      <c r="C216" s="7"/>
      <c r="D216" s="6"/>
      <c r="E216" s="6"/>
      <c r="F216" s="19">
        <f>F217</f>
        <v>90134</v>
      </c>
      <c r="G216" s="19">
        <f t="shared" ref="G216:I217" si="31">G217</f>
        <v>90467</v>
      </c>
      <c r="H216" s="19">
        <f t="shared" si="31"/>
        <v>90134</v>
      </c>
      <c r="I216" s="19">
        <f t="shared" si="31"/>
        <v>90467</v>
      </c>
    </row>
    <row r="217" spans="1:9" s="2" customFormat="1" ht="31.25" x14ac:dyDescent="0.25">
      <c r="A217" s="24" t="s">
        <v>262</v>
      </c>
      <c r="B217" s="6" t="s">
        <v>263</v>
      </c>
      <c r="C217" s="7"/>
      <c r="D217" s="6"/>
      <c r="E217" s="6"/>
      <c r="F217" s="19">
        <f>F218</f>
        <v>90134</v>
      </c>
      <c r="G217" s="19">
        <f t="shared" si="31"/>
        <v>90467</v>
      </c>
      <c r="H217" s="19">
        <f t="shared" si="31"/>
        <v>90134</v>
      </c>
      <c r="I217" s="19">
        <f t="shared" si="31"/>
        <v>90467</v>
      </c>
    </row>
    <row r="218" spans="1:9" s="2" customFormat="1" ht="31.25" x14ac:dyDescent="0.25">
      <c r="A218" s="22" t="s">
        <v>50</v>
      </c>
      <c r="B218" s="5" t="s">
        <v>123</v>
      </c>
      <c r="C218" s="7"/>
      <c r="D218" s="7"/>
      <c r="E218" s="7"/>
      <c r="F218" s="19">
        <f>F219+F222+F225+F228</f>
        <v>90134</v>
      </c>
      <c r="G218" s="19">
        <f>G219+G222+G225+G228</f>
        <v>90467</v>
      </c>
      <c r="H218" s="19">
        <f>H219+H222+H225+H228</f>
        <v>90134</v>
      </c>
      <c r="I218" s="19">
        <f>I219+I222+I225+I228</f>
        <v>90467</v>
      </c>
    </row>
    <row r="219" spans="1:9" s="2" customFormat="1" ht="64.55" customHeight="1" x14ac:dyDescent="0.25">
      <c r="A219" s="22" t="s">
        <v>30</v>
      </c>
      <c r="B219" s="5" t="s">
        <v>123</v>
      </c>
      <c r="C219" s="7">
        <v>100</v>
      </c>
      <c r="D219" s="7"/>
      <c r="E219" s="7"/>
      <c r="F219" s="19">
        <f>F221</f>
        <v>23673.1</v>
      </c>
      <c r="G219" s="19">
        <f>G221</f>
        <v>23673.1</v>
      </c>
      <c r="H219" s="19">
        <f>H221</f>
        <v>23673.1</v>
      </c>
      <c r="I219" s="19">
        <f>I221</f>
        <v>23673.1</v>
      </c>
    </row>
    <row r="220" spans="1:9" s="2" customFormat="1" ht="15.65" x14ac:dyDescent="0.25">
      <c r="A220" s="24" t="s">
        <v>82</v>
      </c>
      <c r="B220" s="5" t="s">
        <v>123</v>
      </c>
      <c r="C220" s="7">
        <v>100</v>
      </c>
      <c r="D220" s="6" t="s">
        <v>11</v>
      </c>
      <c r="E220" s="6" t="s">
        <v>46</v>
      </c>
      <c r="F220" s="19">
        <f>F221</f>
        <v>23673.1</v>
      </c>
      <c r="G220" s="19">
        <f>G221</f>
        <v>23673.1</v>
      </c>
      <c r="H220" s="19">
        <f>H221</f>
        <v>23673.1</v>
      </c>
      <c r="I220" s="19">
        <f>I221</f>
        <v>23673.1</v>
      </c>
    </row>
    <row r="221" spans="1:9" s="2" customFormat="1" ht="15.65" x14ac:dyDescent="0.25">
      <c r="A221" s="22" t="s">
        <v>191</v>
      </c>
      <c r="B221" s="5" t="s">
        <v>123</v>
      </c>
      <c r="C221" s="7">
        <v>100</v>
      </c>
      <c r="D221" s="7" t="s">
        <v>11</v>
      </c>
      <c r="E221" s="5" t="s">
        <v>27</v>
      </c>
      <c r="F221" s="19">
        <v>23673.1</v>
      </c>
      <c r="G221" s="19">
        <v>23673.1</v>
      </c>
      <c r="H221" s="19">
        <f>F221</f>
        <v>23673.1</v>
      </c>
      <c r="I221" s="19">
        <f>G221</f>
        <v>23673.1</v>
      </c>
    </row>
    <row r="222" spans="1:9" s="2" customFormat="1" ht="31.25" x14ac:dyDescent="0.25">
      <c r="A222" s="30" t="s">
        <v>95</v>
      </c>
      <c r="B222" s="5" t="s">
        <v>123</v>
      </c>
      <c r="C222" s="7">
        <v>200</v>
      </c>
      <c r="D222" s="7"/>
      <c r="E222" s="7"/>
      <c r="F222" s="19">
        <f>F224</f>
        <v>822.2</v>
      </c>
      <c r="G222" s="19">
        <f>G224</f>
        <v>825.6</v>
      </c>
      <c r="H222" s="19">
        <f>H224</f>
        <v>822.2</v>
      </c>
      <c r="I222" s="19">
        <f>I224</f>
        <v>825.6</v>
      </c>
    </row>
    <row r="223" spans="1:9" s="2" customFormat="1" ht="15.65" x14ac:dyDescent="0.25">
      <c r="A223" s="24" t="s">
        <v>82</v>
      </c>
      <c r="B223" s="5" t="s">
        <v>123</v>
      </c>
      <c r="C223" s="7">
        <v>200</v>
      </c>
      <c r="D223" s="6" t="s">
        <v>11</v>
      </c>
      <c r="E223" s="6" t="s">
        <v>46</v>
      </c>
      <c r="F223" s="19">
        <f>F224</f>
        <v>822.2</v>
      </c>
      <c r="G223" s="19">
        <f>G224</f>
        <v>825.6</v>
      </c>
      <c r="H223" s="19">
        <f>H224</f>
        <v>822.2</v>
      </c>
      <c r="I223" s="19">
        <f>I224</f>
        <v>825.6</v>
      </c>
    </row>
    <row r="224" spans="1:9" s="2" customFormat="1" ht="15.65" x14ac:dyDescent="0.25">
      <c r="A224" s="22" t="s">
        <v>191</v>
      </c>
      <c r="B224" s="5" t="s">
        <v>123</v>
      </c>
      <c r="C224" s="7">
        <v>200</v>
      </c>
      <c r="D224" s="7" t="s">
        <v>11</v>
      </c>
      <c r="E224" s="5" t="s">
        <v>27</v>
      </c>
      <c r="F224" s="19">
        <v>822.2</v>
      </c>
      <c r="G224" s="19">
        <v>825.6</v>
      </c>
      <c r="H224" s="19">
        <f>F224</f>
        <v>822.2</v>
      </c>
      <c r="I224" s="19">
        <f>G224</f>
        <v>825.6</v>
      </c>
    </row>
    <row r="225" spans="1:9" s="2" customFormat="1" ht="31.25" x14ac:dyDescent="0.25">
      <c r="A225" s="22" t="s">
        <v>33</v>
      </c>
      <c r="B225" s="5" t="s">
        <v>123</v>
      </c>
      <c r="C225" s="7">
        <v>600</v>
      </c>
      <c r="D225" s="7"/>
      <c r="E225" s="7"/>
      <c r="F225" s="19">
        <f>F227</f>
        <v>65538.7</v>
      </c>
      <c r="G225" s="19">
        <f>G227</f>
        <v>65868.3</v>
      </c>
      <c r="H225" s="19">
        <f>H227</f>
        <v>65538.7</v>
      </c>
      <c r="I225" s="19">
        <f>I227</f>
        <v>65868.3</v>
      </c>
    </row>
    <row r="226" spans="1:9" s="2" customFormat="1" ht="15.65" x14ac:dyDescent="0.25">
      <c r="A226" s="24" t="s">
        <v>82</v>
      </c>
      <c r="B226" s="5" t="s">
        <v>123</v>
      </c>
      <c r="C226" s="7">
        <v>600</v>
      </c>
      <c r="D226" s="6" t="s">
        <v>11</v>
      </c>
      <c r="E226" s="6" t="s">
        <v>46</v>
      </c>
      <c r="F226" s="19">
        <f>F227</f>
        <v>65538.7</v>
      </c>
      <c r="G226" s="19">
        <f>G227</f>
        <v>65868.3</v>
      </c>
      <c r="H226" s="19">
        <f>H227</f>
        <v>65538.7</v>
      </c>
      <c r="I226" s="19">
        <f>I227</f>
        <v>65868.3</v>
      </c>
    </row>
    <row r="227" spans="1:9" s="2" customFormat="1" ht="15.65" x14ac:dyDescent="0.25">
      <c r="A227" s="24" t="s">
        <v>28</v>
      </c>
      <c r="B227" s="5" t="s">
        <v>123</v>
      </c>
      <c r="C227" s="7">
        <v>600</v>
      </c>
      <c r="D227" s="7" t="s">
        <v>11</v>
      </c>
      <c r="E227" s="7" t="s">
        <v>3</v>
      </c>
      <c r="F227" s="19">
        <v>65538.7</v>
      </c>
      <c r="G227" s="19">
        <v>65868.3</v>
      </c>
      <c r="H227" s="19">
        <f>F227</f>
        <v>65538.7</v>
      </c>
      <c r="I227" s="19">
        <f>G227</f>
        <v>65868.3</v>
      </c>
    </row>
    <row r="228" spans="1:9" s="2" customFormat="1" ht="15.65" x14ac:dyDescent="0.25">
      <c r="A228" s="22" t="s">
        <v>32</v>
      </c>
      <c r="B228" s="5" t="s">
        <v>123</v>
      </c>
      <c r="C228" s="7">
        <v>800</v>
      </c>
      <c r="D228" s="7"/>
      <c r="E228" s="7"/>
      <c r="F228" s="19">
        <f>F230</f>
        <v>100</v>
      </c>
      <c r="G228" s="19">
        <f>G230</f>
        <v>100</v>
      </c>
      <c r="H228" s="19">
        <f>H230</f>
        <v>100</v>
      </c>
      <c r="I228" s="19">
        <f>I230</f>
        <v>100</v>
      </c>
    </row>
    <row r="229" spans="1:9" s="2" customFormat="1" ht="15.65" x14ac:dyDescent="0.25">
      <c r="A229" s="24" t="s">
        <v>82</v>
      </c>
      <c r="B229" s="5" t="s">
        <v>123</v>
      </c>
      <c r="C229" s="7">
        <v>800</v>
      </c>
      <c r="D229" s="6" t="s">
        <v>11</v>
      </c>
      <c r="E229" s="6" t="s">
        <v>46</v>
      </c>
      <c r="F229" s="19">
        <f>F230</f>
        <v>100</v>
      </c>
      <c r="G229" s="19">
        <f>G230</f>
        <v>100</v>
      </c>
      <c r="H229" s="19">
        <f>H230</f>
        <v>100</v>
      </c>
      <c r="I229" s="19">
        <f>I230</f>
        <v>100</v>
      </c>
    </row>
    <row r="230" spans="1:9" s="2" customFormat="1" ht="15.65" x14ac:dyDescent="0.25">
      <c r="A230" s="22" t="s">
        <v>191</v>
      </c>
      <c r="B230" s="5" t="s">
        <v>123</v>
      </c>
      <c r="C230" s="7">
        <v>800</v>
      </c>
      <c r="D230" s="7" t="s">
        <v>11</v>
      </c>
      <c r="E230" s="5" t="s">
        <v>27</v>
      </c>
      <c r="F230" s="19">
        <v>100</v>
      </c>
      <c r="G230" s="19">
        <v>100</v>
      </c>
      <c r="H230" s="19">
        <f>F230</f>
        <v>100</v>
      </c>
      <c r="I230" s="19">
        <f>G230</f>
        <v>100</v>
      </c>
    </row>
    <row r="231" spans="1:9" s="2" customFormat="1" ht="15.65" x14ac:dyDescent="0.25">
      <c r="A231" s="22" t="s">
        <v>264</v>
      </c>
      <c r="B231" s="5" t="s">
        <v>265</v>
      </c>
      <c r="C231" s="7"/>
      <c r="D231" s="7"/>
      <c r="E231" s="5"/>
      <c r="F231" s="19">
        <f>F232</f>
        <v>7468.2</v>
      </c>
      <c r="G231" s="19">
        <f>G232</f>
        <v>7592.3</v>
      </c>
      <c r="H231" s="19">
        <f>H232</f>
        <v>7468.2</v>
      </c>
      <c r="I231" s="19">
        <f>I232</f>
        <v>7592.3</v>
      </c>
    </row>
    <row r="232" spans="1:9" s="2" customFormat="1" ht="15.65" x14ac:dyDescent="0.25">
      <c r="A232" s="22" t="s">
        <v>266</v>
      </c>
      <c r="B232" s="5" t="s">
        <v>124</v>
      </c>
      <c r="C232" s="8"/>
      <c r="D232" s="7"/>
      <c r="E232" s="7"/>
      <c r="F232" s="19">
        <f>F236</f>
        <v>7468.2</v>
      </c>
      <c r="G232" s="19">
        <f>G236</f>
        <v>7592.3</v>
      </c>
      <c r="H232" s="19">
        <f>H236</f>
        <v>7468.2</v>
      </c>
      <c r="I232" s="19">
        <f>I236</f>
        <v>7592.3</v>
      </c>
    </row>
    <row r="233" spans="1:9" s="2" customFormat="1" ht="15.65" x14ac:dyDescent="0.25">
      <c r="A233" s="22" t="s">
        <v>51</v>
      </c>
      <c r="B233" s="5" t="s">
        <v>125</v>
      </c>
      <c r="C233" s="7"/>
      <c r="D233" s="7"/>
      <c r="E233" s="7"/>
      <c r="F233" s="19">
        <f>F236</f>
        <v>7468.2</v>
      </c>
      <c r="G233" s="19">
        <f>G236</f>
        <v>7592.3</v>
      </c>
      <c r="H233" s="19">
        <f>H236</f>
        <v>7468.2</v>
      </c>
      <c r="I233" s="19">
        <f>I236</f>
        <v>7592.3</v>
      </c>
    </row>
    <row r="234" spans="1:9" s="2" customFormat="1" ht="31.25" x14ac:dyDescent="0.25">
      <c r="A234" s="22" t="s">
        <v>33</v>
      </c>
      <c r="B234" s="5" t="s">
        <v>125</v>
      </c>
      <c r="C234" s="7">
        <v>600</v>
      </c>
      <c r="D234" s="7"/>
      <c r="E234" s="7"/>
      <c r="F234" s="19">
        <f>F236</f>
        <v>7468.2</v>
      </c>
      <c r="G234" s="19">
        <f>G236</f>
        <v>7592.3</v>
      </c>
      <c r="H234" s="19">
        <f>H236</f>
        <v>7468.2</v>
      </c>
      <c r="I234" s="19">
        <f>I236</f>
        <v>7592.3</v>
      </c>
    </row>
    <row r="235" spans="1:9" s="2" customFormat="1" ht="15.65" x14ac:dyDescent="0.25">
      <c r="A235" s="24" t="s">
        <v>82</v>
      </c>
      <c r="B235" s="5" t="s">
        <v>125</v>
      </c>
      <c r="C235" s="7">
        <v>600</v>
      </c>
      <c r="D235" s="7" t="s">
        <v>11</v>
      </c>
      <c r="E235" s="6" t="s">
        <v>46</v>
      </c>
      <c r="F235" s="19">
        <f>F236</f>
        <v>7468.2</v>
      </c>
      <c r="G235" s="19">
        <f>G236</f>
        <v>7592.3</v>
      </c>
      <c r="H235" s="19">
        <f>H236</f>
        <v>7468.2</v>
      </c>
      <c r="I235" s="19">
        <f>I236</f>
        <v>7592.3</v>
      </c>
    </row>
    <row r="236" spans="1:9" s="2" customFormat="1" ht="15.65" x14ac:dyDescent="0.25">
      <c r="A236" s="24" t="s">
        <v>92</v>
      </c>
      <c r="B236" s="5" t="s">
        <v>125</v>
      </c>
      <c r="C236" s="7">
        <v>600</v>
      </c>
      <c r="D236" s="7" t="s">
        <v>11</v>
      </c>
      <c r="E236" s="6" t="s">
        <v>4</v>
      </c>
      <c r="F236" s="19">
        <v>7468.2</v>
      </c>
      <c r="G236" s="19">
        <v>7592.3</v>
      </c>
      <c r="H236" s="19">
        <f>F236</f>
        <v>7468.2</v>
      </c>
      <c r="I236" s="19">
        <f>G236</f>
        <v>7592.3</v>
      </c>
    </row>
    <row r="237" spans="1:9" s="2" customFormat="1" ht="15.65" x14ac:dyDescent="0.25">
      <c r="A237" s="22" t="s">
        <v>267</v>
      </c>
      <c r="B237" s="5" t="s">
        <v>268</v>
      </c>
      <c r="C237" s="7"/>
      <c r="D237" s="7"/>
      <c r="E237" s="6"/>
      <c r="F237" s="19">
        <f t="shared" ref="F237:I238" si="32">F238</f>
        <v>1600</v>
      </c>
      <c r="G237" s="19">
        <f t="shared" si="32"/>
        <v>1600</v>
      </c>
      <c r="H237" s="19">
        <f t="shared" si="32"/>
        <v>1600</v>
      </c>
      <c r="I237" s="19">
        <f t="shared" si="32"/>
        <v>1600</v>
      </c>
    </row>
    <row r="238" spans="1:9" s="2" customFormat="1" ht="31.25" x14ac:dyDescent="0.25">
      <c r="A238" s="22" t="s">
        <v>269</v>
      </c>
      <c r="B238" s="5" t="s">
        <v>270</v>
      </c>
      <c r="C238" s="7"/>
      <c r="D238" s="7"/>
      <c r="E238" s="6"/>
      <c r="F238" s="19">
        <f t="shared" si="32"/>
        <v>1600</v>
      </c>
      <c r="G238" s="19">
        <f t="shared" si="32"/>
        <v>1600</v>
      </c>
      <c r="H238" s="19">
        <f t="shared" si="32"/>
        <v>1600</v>
      </c>
      <c r="I238" s="19">
        <f t="shared" si="32"/>
        <v>1600</v>
      </c>
    </row>
    <row r="239" spans="1:9" s="2" customFormat="1" ht="15.65" x14ac:dyDescent="0.25">
      <c r="A239" s="22" t="s">
        <v>52</v>
      </c>
      <c r="B239" s="5" t="s">
        <v>271</v>
      </c>
      <c r="C239" s="7"/>
      <c r="D239" s="7"/>
      <c r="E239" s="7"/>
      <c r="F239" s="19">
        <f>F242</f>
        <v>1600</v>
      </c>
      <c r="G239" s="19">
        <f>G242</f>
        <v>1600</v>
      </c>
      <c r="H239" s="19">
        <f>H242</f>
        <v>1600</v>
      </c>
      <c r="I239" s="19">
        <f>I242</f>
        <v>1600</v>
      </c>
    </row>
    <row r="240" spans="1:9" s="2" customFormat="1" ht="31.25" x14ac:dyDescent="0.25">
      <c r="A240" s="30" t="s">
        <v>95</v>
      </c>
      <c r="B240" s="5" t="s">
        <v>271</v>
      </c>
      <c r="C240" s="7">
        <v>200</v>
      </c>
      <c r="D240" s="7"/>
      <c r="E240" s="7"/>
      <c r="F240" s="19">
        <f>F242</f>
        <v>1600</v>
      </c>
      <c r="G240" s="19">
        <f>G242</f>
        <v>1600</v>
      </c>
      <c r="H240" s="19">
        <f>H242</f>
        <v>1600</v>
      </c>
      <c r="I240" s="19">
        <f>I242</f>
        <v>1600</v>
      </c>
    </row>
    <row r="241" spans="1:9" s="2" customFormat="1" ht="15.65" x14ac:dyDescent="0.25">
      <c r="A241" s="24" t="s">
        <v>82</v>
      </c>
      <c r="B241" s="5" t="s">
        <v>271</v>
      </c>
      <c r="C241" s="7">
        <v>200</v>
      </c>
      <c r="D241" s="6" t="s">
        <v>11</v>
      </c>
      <c r="E241" s="6" t="s">
        <v>46</v>
      </c>
      <c r="F241" s="19">
        <f>F242</f>
        <v>1600</v>
      </c>
      <c r="G241" s="19">
        <f>G242</f>
        <v>1600</v>
      </c>
      <c r="H241" s="19">
        <f>H242</f>
        <v>1600</v>
      </c>
      <c r="I241" s="19">
        <f>I242</f>
        <v>1600</v>
      </c>
    </row>
    <row r="242" spans="1:9" s="2" customFormat="1" ht="15.65" x14ac:dyDescent="0.25">
      <c r="A242" s="24" t="s">
        <v>28</v>
      </c>
      <c r="B242" s="5" t="s">
        <v>271</v>
      </c>
      <c r="C242" s="7">
        <v>200</v>
      </c>
      <c r="D242" s="7" t="s">
        <v>11</v>
      </c>
      <c r="E242" s="7" t="s">
        <v>3</v>
      </c>
      <c r="F242" s="19">
        <v>1600</v>
      </c>
      <c r="G242" s="19">
        <v>1600</v>
      </c>
      <c r="H242" s="19">
        <f>F242</f>
        <v>1600</v>
      </c>
      <c r="I242" s="19">
        <f>G242</f>
        <v>1600</v>
      </c>
    </row>
    <row r="243" spans="1:9" s="2" customFormat="1" ht="31.25" x14ac:dyDescent="0.25">
      <c r="A243" s="48" t="s">
        <v>360</v>
      </c>
      <c r="B243" s="46" t="s">
        <v>272</v>
      </c>
      <c r="C243" s="35"/>
      <c r="D243" s="35"/>
      <c r="E243" s="52"/>
      <c r="F243" s="47">
        <f>F244</f>
        <v>8414</v>
      </c>
      <c r="G243" s="47">
        <f t="shared" ref="G243:I245" si="33">G244</f>
        <v>8414</v>
      </c>
      <c r="H243" s="47">
        <f t="shared" si="33"/>
        <v>8203.7000000000007</v>
      </c>
      <c r="I243" s="47">
        <f t="shared" si="33"/>
        <v>7993.3</v>
      </c>
    </row>
    <row r="244" spans="1:9" s="2" customFormat="1" ht="31.25" x14ac:dyDescent="0.25">
      <c r="A244" s="25" t="s">
        <v>273</v>
      </c>
      <c r="B244" s="28" t="s">
        <v>274</v>
      </c>
      <c r="C244" s="29"/>
      <c r="D244" s="29"/>
      <c r="E244" s="31"/>
      <c r="F244" s="23">
        <f>F245</f>
        <v>8414</v>
      </c>
      <c r="G244" s="23">
        <f t="shared" si="33"/>
        <v>8414</v>
      </c>
      <c r="H244" s="23">
        <f t="shared" si="33"/>
        <v>8203.7000000000007</v>
      </c>
      <c r="I244" s="23">
        <f>I245</f>
        <v>7993.3</v>
      </c>
    </row>
    <row r="245" spans="1:9" s="2" customFormat="1" ht="15.65" x14ac:dyDescent="0.25">
      <c r="A245" s="32" t="s">
        <v>275</v>
      </c>
      <c r="B245" s="5" t="s">
        <v>126</v>
      </c>
      <c r="C245" s="7"/>
      <c r="D245" s="7"/>
      <c r="E245" s="7"/>
      <c r="F245" s="19">
        <f>F246</f>
        <v>8414</v>
      </c>
      <c r="G245" s="19">
        <f t="shared" si="33"/>
        <v>8414</v>
      </c>
      <c r="H245" s="19">
        <f t="shared" si="33"/>
        <v>8203.7000000000007</v>
      </c>
      <c r="I245" s="19">
        <f>I246</f>
        <v>7993.3</v>
      </c>
    </row>
    <row r="246" spans="1:9" s="2" customFormat="1" ht="31.25" x14ac:dyDescent="0.25">
      <c r="A246" s="30" t="s">
        <v>95</v>
      </c>
      <c r="B246" s="5" t="s">
        <v>126</v>
      </c>
      <c r="C246" s="5">
        <v>200</v>
      </c>
      <c r="D246" s="9"/>
      <c r="E246" s="9"/>
      <c r="F246" s="19">
        <f>F248</f>
        <v>8414</v>
      </c>
      <c r="G246" s="19">
        <f>G248</f>
        <v>8414</v>
      </c>
      <c r="H246" s="19">
        <f>H248</f>
        <v>8203.7000000000007</v>
      </c>
      <c r="I246" s="19">
        <f>I248</f>
        <v>7993.3</v>
      </c>
    </row>
    <row r="247" spans="1:9" s="2" customFormat="1" ht="15.65" x14ac:dyDescent="0.25">
      <c r="A247" s="24" t="s">
        <v>85</v>
      </c>
      <c r="B247" s="5" t="s">
        <v>126</v>
      </c>
      <c r="C247" s="5">
        <v>200</v>
      </c>
      <c r="D247" s="9">
        <v>6</v>
      </c>
      <c r="E247" s="9">
        <v>0</v>
      </c>
      <c r="F247" s="19">
        <f>F248</f>
        <v>8414</v>
      </c>
      <c r="G247" s="19">
        <f>G248</f>
        <v>8414</v>
      </c>
      <c r="H247" s="19">
        <f>H248</f>
        <v>8203.7000000000007</v>
      </c>
      <c r="I247" s="19">
        <f>I248</f>
        <v>7993.3</v>
      </c>
    </row>
    <row r="248" spans="1:9" s="2" customFormat="1" ht="31.25" x14ac:dyDescent="0.25">
      <c r="A248" s="24" t="s">
        <v>25</v>
      </c>
      <c r="B248" s="5" t="s">
        <v>126</v>
      </c>
      <c r="C248" s="5">
        <v>200</v>
      </c>
      <c r="D248" s="9">
        <v>6</v>
      </c>
      <c r="E248" s="9">
        <v>3</v>
      </c>
      <c r="F248" s="19">
        <v>8414</v>
      </c>
      <c r="G248" s="19">
        <v>8414</v>
      </c>
      <c r="H248" s="41">
        <f>ROUND(F248*0.975,1)</f>
        <v>8203.7000000000007</v>
      </c>
      <c r="I248" s="41">
        <f>ROUND(G248*0.95,1)</f>
        <v>7993.3</v>
      </c>
    </row>
    <row r="249" spans="1:9" s="2" customFormat="1" ht="31.25" x14ac:dyDescent="0.25">
      <c r="A249" s="48" t="s">
        <v>362</v>
      </c>
      <c r="B249" s="46" t="s">
        <v>281</v>
      </c>
      <c r="C249" s="46"/>
      <c r="D249" s="46"/>
      <c r="E249" s="46"/>
      <c r="F249" s="47">
        <f t="shared" ref="F249:I251" si="34">F250</f>
        <v>3292</v>
      </c>
      <c r="G249" s="47">
        <f t="shared" si="34"/>
        <v>3292</v>
      </c>
      <c r="H249" s="47">
        <f t="shared" si="34"/>
        <v>3214.5</v>
      </c>
      <c r="I249" s="47">
        <f t="shared" si="34"/>
        <v>3137</v>
      </c>
    </row>
    <row r="250" spans="1:9" s="2" customFormat="1" ht="31.25" x14ac:dyDescent="0.25">
      <c r="A250" s="22" t="s">
        <v>282</v>
      </c>
      <c r="B250" s="5" t="s">
        <v>283</v>
      </c>
      <c r="C250" s="5"/>
      <c r="D250" s="5"/>
      <c r="E250" s="5"/>
      <c r="F250" s="19">
        <f t="shared" si="34"/>
        <v>3292</v>
      </c>
      <c r="G250" s="19">
        <f t="shared" si="34"/>
        <v>3292</v>
      </c>
      <c r="H250" s="19">
        <f t="shared" si="34"/>
        <v>3214.5</v>
      </c>
      <c r="I250" s="19">
        <f t="shared" si="34"/>
        <v>3137</v>
      </c>
    </row>
    <row r="251" spans="1:9" s="2" customFormat="1" ht="15.65" x14ac:dyDescent="0.25">
      <c r="A251" s="22" t="s">
        <v>250</v>
      </c>
      <c r="B251" s="5" t="s">
        <v>127</v>
      </c>
      <c r="C251" s="5"/>
      <c r="D251" s="5"/>
      <c r="E251" s="5"/>
      <c r="F251" s="19">
        <f t="shared" si="34"/>
        <v>3292</v>
      </c>
      <c r="G251" s="19">
        <f t="shared" si="34"/>
        <v>3292</v>
      </c>
      <c r="H251" s="19">
        <f t="shared" si="34"/>
        <v>3214.5</v>
      </c>
      <c r="I251" s="19">
        <f t="shared" si="34"/>
        <v>3137</v>
      </c>
    </row>
    <row r="252" spans="1:9" s="2" customFormat="1" ht="31.25" x14ac:dyDescent="0.25">
      <c r="A252" s="22" t="s">
        <v>33</v>
      </c>
      <c r="B252" s="5" t="s">
        <v>127</v>
      </c>
      <c r="C252" s="7">
        <v>600</v>
      </c>
      <c r="D252" s="7"/>
      <c r="E252" s="7"/>
      <c r="F252" s="19">
        <f>F253+F257</f>
        <v>3292</v>
      </c>
      <c r="G252" s="19">
        <f>G253+G257</f>
        <v>3292</v>
      </c>
      <c r="H252" s="19">
        <f>H253+H257</f>
        <v>3214.5</v>
      </c>
      <c r="I252" s="19">
        <f>I253+I257</f>
        <v>3137</v>
      </c>
    </row>
    <row r="253" spans="1:9" s="2" customFormat="1" ht="15.65" x14ac:dyDescent="0.25">
      <c r="A253" s="25" t="s">
        <v>80</v>
      </c>
      <c r="B253" s="5" t="s">
        <v>127</v>
      </c>
      <c r="C253" s="7">
        <v>600</v>
      </c>
      <c r="D253" s="7" t="s">
        <v>13</v>
      </c>
      <c r="E253" s="6" t="s">
        <v>46</v>
      </c>
      <c r="F253" s="19">
        <f>F254+F255+F256</f>
        <v>3100</v>
      </c>
      <c r="G253" s="19">
        <f>G254+G255+G256</f>
        <v>3100</v>
      </c>
      <c r="H253" s="19">
        <f>H254+H255+H256</f>
        <v>3022.5</v>
      </c>
      <c r="I253" s="19">
        <f>I254+I255+I256</f>
        <v>2945</v>
      </c>
    </row>
    <row r="254" spans="1:9" s="2" customFormat="1" ht="15.65" x14ac:dyDescent="0.25">
      <c r="A254" s="25" t="s">
        <v>53</v>
      </c>
      <c r="B254" s="5" t="s">
        <v>127</v>
      </c>
      <c r="C254" s="7">
        <v>600</v>
      </c>
      <c r="D254" s="7" t="s">
        <v>13</v>
      </c>
      <c r="E254" s="6" t="s">
        <v>3</v>
      </c>
      <c r="F254" s="19">
        <v>1500</v>
      </c>
      <c r="G254" s="19">
        <v>1500</v>
      </c>
      <c r="H254" s="41">
        <f>ROUND(F254*0.975,1)</f>
        <v>1462.5</v>
      </c>
      <c r="I254" s="41">
        <f>ROUND(G254*0.95,1)</f>
        <v>1425</v>
      </c>
    </row>
    <row r="255" spans="1:9" s="2" customFormat="1" ht="15.65" x14ac:dyDescent="0.25">
      <c r="A255" s="25" t="s">
        <v>18</v>
      </c>
      <c r="B255" s="5" t="s">
        <v>127</v>
      </c>
      <c r="C255" s="7">
        <v>600</v>
      </c>
      <c r="D255" s="7" t="s">
        <v>13</v>
      </c>
      <c r="E255" s="6" t="s">
        <v>4</v>
      </c>
      <c r="F255" s="19">
        <v>1500</v>
      </c>
      <c r="G255" s="19">
        <v>1500</v>
      </c>
      <c r="H255" s="41">
        <f>ROUND(F255*0.975,1)</f>
        <v>1462.5</v>
      </c>
      <c r="I255" s="41">
        <f>ROUND(G255*0.95,1)</f>
        <v>1425</v>
      </c>
    </row>
    <row r="256" spans="1:9" s="2" customFormat="1" ht="15.65" x14ac:dyDescent="0.25">
      <c r="A256" s="25" t="s">
        <v>93</v>
      </c>
      <c r="B256" s="5" t="s">
        <v>127</v>
      </c>
      <c r="C256" s="7">
        <v>600</v>
      </c>
      <c r="D256" s="7" t="s">
        <v>13</v>
      </c>
      <c r="E256" s="6" t="s">
        <v>6</v>
      </c>
      <c r="F256" s="19">
        <v>100</v>
      </c>
      <c r="G256" s="19">
        <v>100</v>
      </c>
      <c r="H256" s="41">
        <f>ROUND(F256*0.975,1)</f>
        <v>97.5</v>
      </c>
      <c r="I256" s="41">
        <f>ROUND(G256*0.95,1)</f>
        <v>95</v>
      </c>
    </row>
    <row r="257" spans="1:9" s="2" customFormat="1" ht="15.65" x14ac:dyDescent="0.25">
      <c r="A257" s="25" t="s">
        <v>82</v>
      </c>
      <c r="B257" s="5" t="s">
        <v>127</v>
      </c>
      <c r="C257" s="7">
        <v>600</v>
      </c>
      <c r="D257" s="6" t="s">
        <v>11</v>
      </c>
      <c r="E257" s="6" t="s">
        <v>46</v>
      </c>
      <c r="F257" s="19">
        <f>F258</f>
        <v>192</v>
      </c>
      <c r="G257" s="19">
        <f>G258</f>
        <v>192</v>
      </c>
      <c r="H257" s="19">
        <f>H258</f>
        <v>192</v>
      </c>
      <c r="I257" s="19">
        <f>I258</f>
        <v>192</v>
      </c>
    </row>
    <row r="258" spans="1:9" s="2" customFormat="1" ht="15.65" x14ac:dyDescent="0.25">
      <c r="A258" s="25" t="s">
        <v>28</v>
      </c>
      <c r="B258" s="5" t="s">
        <v>127</v>
      </c>
      <c r="C258" s="7">
        <v>600</v>
      </c>
      <c r="D258" s="7" t="s">
        <v>11</v>
      </c>
      <c r="E258" s="7" t="s">
        <v>3</v>
      </c>
      <c r="F258" s="19">
        <v>192</v>
      </c>
      <c r="G258" s="19">
        <v>192</v>
      </c>
      <c r="H258" s="41">
        <f>F258</f>
        <v>192</v>
      </c>
      <c r="I258" s="41">
        <f>G258</f>
        <v>192</v>
      </c>
    </row>
    <row r="259" spans="1:9" s="2" customFormat="1" ht="31.25" x14ac:dyDescent="0.25">
      <c r="A259" s="48" t="s">
        <v>284</v>
      </c>
      <c r="B259" s="46" t="s">
        <v>128</v>
      </c>
      <c r="C259" s="35"/>
      <c r="D259" s="49"/>
      <c r="E259" s="49"/>
      <c r="F259" s="47">
        <f t="shared" ref="F259:I264" si="35">F260</f>
        <v>905.9</v>
      </c>
      <c r="G259" s="47">
        <f t="shared" si="35"/>
        <v>905.9</v>
      </c>
      <c r="H259" s="47">
        <f t="shared" si="35"/>
        <v>905.9</v>
      </c>
      <c r="I259" s="47">
        <f t="shared" si="35"/>
        <v>905.9</v>
      </c>
    </row>
    <row r="260" spans="1:9" s="2" customFormat="1" ht="31.25" x14ac:dyDescent="0.25">
      <c r="A260" s="22" t="s">
        <v>285</v>
      </c>
      <c r="B260" s="5" t="s">
        <v>286</v>
      </c>
      <c r="C260" s="7"/>
      <c r="D260" s="9"/>
      <c r="E260" s="9"/>
      <c r="F260" s="19">
        <f t="shared" si="35"/>
        <v>905.9</v>
      </c>
      <c r="G260" s="19">
        <f t="shared" si="35"/>
        <v>905.9</v>
      </c>
      <c r="H260" s="19">
        <f t="shared" si="35"/>
        <v>905.9</v>
      </c>
      <c r="I260" s="19">
        <f t="shared" si="35"/>
        <v>905.9</v>
      </c>
    </row>
    <row r="261" spans="1:9" s="2" customFormat="1" ht="46.9" x14ac:dyDescent="0.25">
      <c r="A261" s="22" t="s">
        <v>287</v>
      </c>
      <c r="B261" s="5" t="s">
        <v>288</v>
      </c>
      <c r="C261" s="7"/>
      <c r="D261" s="9"/>
      <c r="E261" s="9"/>
      <c r="F261" s="19">
        <f t="shared" si="35"/>
        <v>905.9</v>
      </c>
      <c r="G261" s="19">
        <f t="shared" si="35"/>
        <v>905.9</v>
      </c>
      <c r="H261" s="19">
        <f t="shared" si="35"/>
        <v>905.9</v>
      </c>
      <c r="I261" s="19">
        <f t="shared" si="35"/>
        <v>905.9</v>
      </c>
    </row>
    <row r="262" spans="1:9" s="2" customFormat="1" ht="62.5" x14ac:dyDescent="0.25">
      <c r="A262" s="22" t="s">
        <v>165</v>
      </c>
      <c r="B262" s="5" t="s">
        <v>289</v>
      </c>
      <c r="C262" s="7"/>
      <c r="D262" s="9"/>
      <c r="E262" s="9"/>
      <c r="F262" s="19">
        <f t="shared" si="35"/>
        <v>905.9</v>
      </c>
      <c r="G262" s="19">
        <f t="shared" si="35"/>
        <v>905.9</v>
      </c>
      <c r="H262" s="19">
        <f t="shared" si="35"/>
        <v>905.9</v>
      </c>
      <c r="I262" s="19">
        <f t="shared" si="35"/>
        <v>905.9</v>
      </c>
    </row>
    <row r="263" spans="1:9" s="2" customFormat="1" ht="15.65" x14ac:dyDescent="0.25">
      <c r="A263" s="22" t="s">
        <v>36</v>
      </c>
      <c r="B263" s="5" t="s">
        <v>289</v>
      </c>
      <c r="C263" s="7">
        <v>300</v>
      </c>
      <c r="D263" s="9"/>
      <c r="E263" s="9"/>
      <c r="F263" s="19">
        <f t="shared" si="35"/>
        <v>905.9</v>
      </c>
      <c r="G263" s="19">
        <f t="shared" si="35"/>
        <v>905.9</v>
      </c>
      <c r="H263" s="19">
        <f t="shared" si="35"/>
        <v>905.9</v>
      </c>
      <c r="I263" s="19">
        <f t="shared" si="35"/>
        <v>905.9</v>
      </c>
    </row>
    <row r="264" spans="1:9" s="2" customFormat="1" ht="15.65" x14ac:dyDescent="0.25">
      <c r="A264" s="24" t="s">
        <v>81</v>
      </c>
      <c r="B264" s="5" t="s">
        <v>289</v>
      </c>
      <c r="C264" s="7">
        <v>300</v>
      </c>
      <c r="D264" s="9">
        <v>10</v>
      </c>
      <c r="E264" s="9">
        <v>0</v>
      </c>
      <c r="F264" s="19">
        <f t="shared" si="35"/>
        <v>905.9</v>
      </c>
      <c r="G264" s="19">
        <f t="shared" si="35"/>
        <v>905.9</v>
      </c>
      <c r="H264" s="19">
        <f t="shared" si="35"/>
        <v>905.9</v>
      </c>
      <c r="I264" s="19">
        <f t="shared" si="35"/>
        <v>905.9</v>
      </c>
    </row>
    <row r="265" spans="1:9" s="2" customFormat="1" ht="15.65" x14ac:dyDescent="0.25">
      <c r="A265" s="24" t="s">
        <v>14</v>
      </c>
      <c r="B265" s="5" t="s">
        <v>289</v>
      </c>
      <c r="C265" s="7">
        <v>300</v>
      </c>
      <c r="D265" s="9">
        <v>10</v>
      </c>
      <c r="E265" s="9">
        <v>3</v>
      </c>
      <c r="F265" s="19">
        <v>905.9</v>
      </c>
      <c r="G265" s="19">
        <v>905.9</v>
      </c>
      <c r="H265" s="19">
        <f>F265</f>
        <v>905.9</v>
      </c>
      <c r="I265" s="19">
        <f>G265</f>
        <v>905.9</v>
      </c>
    </row>
    <row r="266" spans="1:9" s="2" customFormat="1" ht="62.5" x14ac:dyDescent="0.25">
      <c r="A266" s="34" t="s">
        <v>290</v>
      </c>
      <c r="B266" s="46" t="s">
        <v>291</v>
      </c>
      <c r="C266" s="35"/>
      <c r="D266" s="49"/>
      <c r="E266" s="49"/>
      <c r="F266" s="47">
        <f>F267</f>
        <v>2141.3000000000002</v>
      </c>
      <c r="G266" s="47">
        <f t="shared" ref="G266:I270" si="36">G267</f>
        <v>2141.3000000000002</v>
      </c>
      <c r="H266" s="47">
        <f t="shared" si="36"/>
        <v>2141.3000000000002</v>
      </c>
      <c r="I266" s="47">
        <f t="shared" si="36"/>
        <v>2141.3000000000002</v>
      </c>
    </row>
    <row r="267" spans="1:9" s="2" customFormat="1" ht="31.25" x14ac:dyDescent="0.25">
      <c r="A267" s="24" t="s">
        <v>292</v>
      </c>
      <c r="B267" s="5" t="s">
        <v>293</v>
      </c>
      <c r="C267" s="7"/>
      <c r="D267" s="9"/>
      <c r="E267" s="9"/>
      <c r="F267" s="19">
        <f>F268</f>
        <v>2141.3000000000002</v>
      </c>
      <c r="G267" s="19">
        <f t="shared" si="36"/>
        <v>2141.3000000000002</v>
      </c>
      <c r="H267" s="19">
        <f t="shared" si="36"/>
        <v>2141.3000000000002</v>
      </c>
      <c r="I267" s="19">
        <f t="shared" si="36"/>
        <v>2141.3000000000002</v>
      </c>
    </row>
    <row r="268" spans="1:9" s="2" customFormat="1" ht="46.9" x14ac:dyDescent="0.25">
      <c r="A268" s="24" t="s">
        <v>294</v>
      </c>
      <c r="B268" s="5" t="s">
        <v>295</v>
      </c>
      <c r="C268" s="7"/>
      <c r="D268" s="9"/>
      <c r="E268" s="9"/>
      <c r="F268" s="19">
        <f>F269</f>
        <v>2141.3000000000002</v>
      </c>
      <c r="G268" s="19">
        <f t="shared" si="36"/>
        <v>2141.3000000000002</v>
      </c>
      <c r="H268" s="19">
        <f t="shared" si="36"/>
        <v>2141.3000000000002</v>
      </c>
      <c r="I268" s="19">
        <f t="shared" si="36"/>
        <v>2141.3000000000002</v>
      </c>
    </row>
    <row r="269" spans="1:9" s="2" customFormat="1" ht="65.25" customHeight="1" x14ac:dyDescent="0.25">
      <c r="A269" s="22" t="s">
        <v>296</v>
      </c>
      <c r="B269" s="5" t="s">
        <v>129</v>
      </c>
      <c r="C269" s="5"/>
      <c r="D269" s="5"/>
      <c r="E269" s="5"/>
      <c r="F269" s="19">
        <f>F270</f>
        <v>2141.3000000000002</v>
      </c>
      <c r="G269" s="19">
        <f t="shared" si="36"/>
        <v>2141.3000000000002</v>
      </c>
      <c r="H269" s="19">
        <f t="shared" si="36"/>
        <v>2141.3000000000002</v>
      </c>
      <c r="I269" s="19">
        <f t="shared" si="36"/>
        <v>2141.3000000000002</v>
      </c>
    </row>
    <row r="270" spans="1:9" s="2" customFormat="1" ht="31.25" x14ac:dyDescent="0.25">
      <c r="A270" s="30" t="s">
        <v>95</v>
      </c>
      <c r="B270" s="5" t="s">
        <v>129</v>
      </c>
      <c r="C270" s="7">
        <v>200</v>
      </c>
      <c r="D270" s="5"/>
      <c r="E270" s="5"/>
      <c r="F270" s="19">
        <f>F271</f>
        <v>2141.3000000000002</v>
      </c>
      <c r="G270" s="19">
        <f t="shared" si="36"/>
        <v>2141.3000000000002</v>
      </c>
      <c r="H270" s="19">
        <f t="shared" si="36"/>
        <v>2141.3000000000002</v>
      </c>
      <c r="I270" s="19">
        <f t="shared" si="36"/>
        <v>2141.3000000000002</v>
      </c>
    </row>
    <row r="271" spans="1:9" s="2" customFormat="1" ht="15.65" x14ac:dyDescent="0.25">
      <c r="A271" s="24" t="s">
        <v>88</v>
      </c>
      <c r="B271" s="5" t="s">
        <v>129</v>
      </c>
      <c r="C271" s="7">
        <v>200</v>
      </c>
      <c r="D271" s="5" t="s">
        <v>27</v>
      </c>
      <c r="E271" s="5" t="s">
        <v>46</v>
      </c>
      <c r="F271" s="19">
        <f>F272+F273</f>
        <v>2141.3000000000002</v>
      </c>
      <c r="G271" s="19">
        <f>G272+G273</f>
        <v>2141.3000000000002</v>
      </c>
      <c r="H271" s="19">
        <f>H272+H273</f>
        <v>2141.3000000000002</v>
      </c>
      <c r="I271" s="19">
        <f>I272+I273</f>
        <v>2141.3000000000002</v>
      </c>
    </row>
    <row r="272" spans="1:9" s="2" customFormat="1" ht="95.3" customHeight="1" x14ac:dyDescent="0.25">
      <c r="A272" s="24" t="s">
        <v>187</v>
      </c>
      <c r="B272" s="5" t="s">
        <v>129</v>
      </c>
      <c r="C272" s="7">
        <v>200</v>
      </c>
      <c r="D272" s="5" t="s">
        <v>27</v>
      </c>
      <c r="E272" s="5" t="s">
        <v>10</v>
      </c>
      <c r="F272" s="19">
        <v>1094.0999999999999</v>
      </c>
      <c r="G272" s="19">
        <v>1094.0999999999999</v>
      </c>
      <c r="H272" s="19">
        <f>F272</f>
        <v>1094.0999999999999</v>
      </c>
      <c r="I272" s="19">
        <f>G272</f>
        <v>1094.0999999999999</v>
      </c>
    </row>
    <row r="273" spans="1:9" s="2" customFormat="1" ht="109.4" x14ac:dyDescent="0.25">
      <c r="A273" s="22" t="s">
        <v>189</v>
      </c>
      <c r="B273" s="5" t="s">
        <v>129</v>
      </c>
      <c r="C273" s="7">
        <v>200</v>
      </c>
      <c r="D273" s="5" t="s">
        <v>27</v>
      </c>
      <c r="E273" s="5" t="s">
        <v>10</v>
      </c>
      <c r="F273" s="19">
        <v>1047.2</v>
      </c>
      <c r="G273" s="19">
        <v>1047.2</v>
      </c>
      <c r="H273" s="19">
        <f>F273</f>
        <v>1047.2</v>
      </c>
      <c r="I273" s="19">
        <f>G273</f>
        <v>1047.2</v>
      </c>
    </row>
    <row r="274" spans="1:9" s="2" customFormat="1" ht="66.75" customHeight="1" x14ac:dyDescent="0.25">
      <c r="A274" s="48" t="s">
        <v>364</v>
      </c>
      <c r="B274" s="46" t="s">
        <v>297</v>
      </c>
      <c r="C274" s="35"/>
      <c r="D274" s="49"/>
      <c r="E274" s="49"/>
      <c r="F274" s="47">
        <f>F275+F280</f>
        <v>14259.5</v>
      </c>
      <c r="G274" s="47">
        <f>G275+G280</f>
        <v>14805.8</v>
      </c>
      <c r="H274" s="47">
        <f>H275+H280</f>
        <v>13903</v>
      </c>
      <c r="I274" s="47">
        <f>I275+I280</f>
        <v>14065.6</v>
      </c>
    </row>
    <row r="275" spans="1:9" s="2" customFormat="1" ht="31.25" x14ac:dyDescent="0.25">
      <c r="A275" s="22" t="s">
        <v>298</v>
      </c>
      <c r="B275" s="5" t="s">
        <v>299</v>
      </c>
      <c r="C275" s="7"/>
      <c r="D275" s="9"/>
      <c r="E275" s="9"/>
      <c r="F275" s="19">
        <f t="shared" ref="F275:I276" si="37">F276</f>
        <v>1358.7</v>
      </c>
      <c r="G275" s="19">
        <f t="shared" si="37"/>
        <v>1388.9</v>
      </c>
      <c r="H275" s="19">
        <f t="shared" si="37"/>
        <v>1324.7</v>
      </c>
      <c r="I275" s="19">
        <f t="shared" si="37"/>
        <v>1319.5</v>
      </c>
    </row>
    <row r="276" spans="1:9" s="2" customFormat="1" ht="15.65" x14ac:dyDescent="0.25">
      <c r="A276" s="22" t="s">
        <v>250</v>
      </c>
      <c r="B276" s="5" t="s">
        <v>300</v>
      </c>
      <c r="C276" s="7"/>
      <c r="D276" s="9"/>
      <c r="E276" s="9"/>
      <c r="F276" s="19">
        <f t="shared" si="37"/>
        <v>1358.7</v>
      </c>
      <c r="G276" s="19">
        <f t="shared" si="37"/>
        <v>1388.9</v>
      </c>
      <c r="H276" s="19">
        <f t="shared" si="37"/>
        <v>1324.7</v>
      </c>
      <c r="I276" s="19">
        <f t="shared" si="37"/>
        <v>1319.5</v>
      </c>
    </row>
    <row r="277" spans="1:9" s="2" customFormat="1" ht="31.25" x14ac:dyDescent="0.25">
      <c r="A277" s="30" t="s">
        <v>95</v>
      </c>
      <c r="B277" s="5" t="s">
        <v>300</v>
      </c>
      <c r="C277" s="7">
        <v>200</v>
      </c>
      <c r="D277" s="9"/>
      <c r="E277" s="9"/>
      <c r="F277" s="19">
        <f>F278</f>
        <v>1358.7</v>
      </c>
      <c r="G277" s="19">
        <f t="shared" ref="G277:I278" si="38">G278</f>
        <v>1388.9</v>
      </c>
      <c r="H277" s="19">
        <f t="shared" si="38"/>
        <v>1324.7</v>
      </c>
      <c r="I277" s="19">
        <f t="shared" si="38"/>
        <v>1319.5</v>
      </c>
    </row>
    <row r="278" spans="1:9" s="2" customFormat="1" ht="15.65" x14ac:dyDescent="0.25">
      <c r="A278" s="22" t="s">
        <v>80</v>
      </c>
      <c r="B278" s="5" t="s">
        <v>300</v>
      </c>
      <c r="C278" s="7">
        <v>200</v>
      </c>
      <c r="D278" s="7" t="s">
        <v>13</v>
      </c>
      <c r="E278" s="9">
        <v>0</v>
      </c>
      <c r="F278" s="19">
        <f>F279</f>
        <v>1358.7</v>
      </c>
      <c r="G278" s="19">
        <f t="shared" si="38"/>
        <v>1388.9</v>
      </c>
      <c r="H278" s="19">
        <f t="shared" si="38"/>
        <v>1324.7</v>
      </c>
      <c r="I278" s="19">
        <f t="shared" si="38"/>
        <v>1319.5</v>
      </c>
    </row>
    <row r="279" spans="1:9" s="2" customFormat="1" ht="15.65" x14ac:dyDescent="0.25">
      <c r="A279" s="22" t="s">
        <v>19</v>
      </c>
      <c r="B279" s="5" t="s">
        <v>300</v>
      </c>
      <c r="C279" s="7">
        <v>200</v>
      </c>
      <c r="D279" s="7" t="s">
        <v>13</v>
      </c>
      <c r="E279" s="7" t="s">
        <v>13</v>
      </c>
      <c r="F279" s="19">
        <v>1358.7</v>
      </c>
      <c r="G279" s="19">
        <v>1388.9</v>
      </c>
      <c r="H279" s="41">
        <f>ROUND(F279*0.975,1)</f>
        <v>1324.7</v>
      </c>
      <c r="I279" s="41">
        <f>ROUND(G279*0.95,1)</f>
        <v>1319.5</v>
      </c>
    </row>
    <row r="280" spans="1:9" s="2" customFormat="1" ht="31.25" x14ac:dyDescent="0.25">
      <c r="A280" s="22" t="s">
        <v>301</v>
      </c>
      <c r="B280" s="5" t="s">
        <v>302</v>
      </c>
      <c r="C280" s="7"/>
      <c r="D280" s="9"/>
      <c r="E280" s="9"/>
      <c r="F280" s="19">
        <f t="shared" ref="F280:I282" si="39">F281</f>
        <v>12900.8</v>
      </c>
      <c r="G280" s="19">
        <f t="shared" si="39"/>
        <v>13416.9</v>
      </c>
      <c r="H280" s="19">
        <f t="shared" si="39"/>
        <v>12578.3</v>
      </c>
      <c r="I280" s="19">
        <f t="shared" si="39"/>
        <v>12746.1</v>
      </c>
    </row>
    <row r="281" spans="1:9" s="2" customFormat="1" ht="15.65" x14ac:dyDescent="0.25">
      <c r="A281" s="22" t="s">
        <v>250</v>
      </c>
      <c r="B281" s="5" t="s">
        <v>303</v>
      </c>
      <c r="C281" s="7"/>
      <c r="D281" s="9"/>
      <c r="E281" s="9"/>
      <c r="F281" s="19">
        <f t="shared" si="39"/>
        <v>12900.8</v>
      </c>
      <c r="G281" s="19">
        <f t="shared" si="39"/>
        <v>13416.9</v>
      </c>
      <c r="H281" s="19">
        <f t="shared" si="39"/>
        <v>12578.3</v>
      </c>
      <c r="I281" s="19">
        <f t="shared" si="39"/>
        <v>12746.1</v>
      </c>
    </row>
    <row r="282" spans="1:9" s="2" customFormat="1" ht="31.25" x14ac:dyDescent="0.25">
      <c r="A282" s="22" t="s">
        <v>33</v>
      </c>
      <c r="B282" s="5" t="s">
        <v>303</v>
      </c>
      <c r="C282" s="5" t="s">
        <v>61</v>
      </c>
      <c r="D282" s="7"/>
      <c r="E282" s="7"/>
      <c r="F282" s="19">
        <f t="shared" si="39"/>
        <v>12900.8</v>
      </c>
      <c r="G282" s="19">
        <f t="shared" si="39"/>
        <v>13416.9</v>
      </c>
      <c r="H282" s="19">
        <f t="shared" si="39"/>
        <v>12578.3</v>
      </c>
      <c r="I282" s="19">
        <f t="shared" si="39"/>
        <v>12746.1</v>
      </c>
    </row>
    <row r="283" spans="1:9" s="2" customFormat="1" ht="15.65" x14ac:dyDescent="0.25">
      <c r="A283" s="22" t="s">
        <v>80</v>
      </c>
      <c r="B283" s="5" t="s">
        <v>303</v>
      </c>
      <c r="C283" s="5" t="s">
        <v>61</v>
      </c>
      <c r="D283" s="7" t="s">
        <v>13</v>
      </c>
      <c r="E283" s="9">
        <v>0</v>
      </c>
      <c r="F283" s="19">
        <f>F284+F285</f>
        <v>12900.8</v>
      </c>
      <c r="G283" s="19">
        <f>G284+G285</f>
        <v>13416.9</v>
      </c>
      <c r="H283" s="19">
        <f>H284+H285</f>
        <v>12578.3</v>
      </c>
      <c r="I283" s="19">
        <f>I284+I285</f>
        <v>12746.1</v>
      </c>
    </row>
    <row r="284" spans="1:9" s="2" customFormat="1" ht="15.65" x14ac:dyDescent="0.25">
      <c r="A284" s="25" t="s">
        <v>53</v>
      </c>
      <c r="B284" s="5" t="s">
        <v>303</v>
      </c>
      <c r="C284" s="5" t="s">
        <v>61</v>
      </c>
      <c r="D284" s="7" t="s">
        <v>13</v>
      </c>
      <c r="E284" s="9" t="s">
        <v>3</v>
      </c>
      <c r="F284" s="19">
        <v>12802</v>
      </c>
      <c r="G284" s="41">
        <v>13314.1</v>
      </c>
      <c r="H284" s="41">
        <f>ROUND(F284*0.975,1)</f>
        <v>12482</v>
      </c>
      <c r="I284" s="41">
        <f>ROUND(G284*0.95,1)</f>
        <v>12648.4</v>
      </c>
    </row>
    <row r="285" spans="1:9" s="2" customFormat="1" ht="15.65" x14ac:dyDescent="0.25">
      <c r="A285" s="25" t="s">
        <v>18</v>
      </c>
      <c r="B285" s="5" t="s">
        <v>303</v>
      </c>
      <c r="C285" s="5" t="s">
        <v>61</v>
      </c>
      <c r="D285" s="7" t="s">
        <v>13</v>
      </c>
      <c r="E285" s="9" t="s">
        <v>4</v>
      </c>
      <c r="F285" s="19">
        <v>98.8</v>
      </c>
      <c r="G285" s="41">
        <v>102.8</v>
      </c>
      <c r="H285" s="41">
        <f>ROUND(F285*0.975,1)</f>
        <v>96.3</v>
      </c>
      <c r="I285" s="41">
        <f>ROUND(G285*0.95,1)</f>
        <v>97.7</v>
      </c>
    </row>
    <row r="286" spans="1:9" s="2" customFormat="1" ht="46.9" x14ac:dyDescent="0.25">
      <c r="A286" s="34" t="s">
        <v>365</v>
      </c>
      <c r="B286" s="46" t="s">
        <v>304</v>
      </c>
      <c r="C286" s="35"/>
      <c r="D286" s="35"/>
      <c r="E286" s="35"/>
      <c r="F286" s="50">
        <f>F287</f>
        <v>230.7</v>
      </c>
      <c r="G286" s="50">
        <f t="shared" ref="G286:I287" si="40">G287</f>
        <v>230.7</v>
      </c>
      <c r="H286" s="50">
        <f t="shared" si="40"/>
        <v>224.9</v>
      </c>
      <c r="I286" s="50">
        <f t="shared" si="40"/>
        <v>219.2</v>
      </c>
    </row>
    <row r="287" spans="1:9" s="2" customFormat="1" ht="46.9" x14ac:dyDescent="0.25">
      <c r="A287" s="24" t="s">
        <v>305</v>
      </c>
      <c r="B287" s="5" t="s">
        <v>306</v>
      </c>
      <c r="C287" s="7"/>
      <c r="D287" s="7"/>
      <c r="E287" s="7"/>
      <c r="F287" s="23">
        <f>F288</f>
        <v>230.7</v>
      </c>
      <c r="G287" s="23">
        <f>G288</f>
        <v>230.7</v>
      </c>
      <c r="H287" s="23">
        <f t="shared" si="40"/>
        <v>224.9</v>
      </c>
      <c r="I287" s="23">
        <f t="shared" si="40"/>
        <v>219.2</v>
      </c>
    </row>
    <row r="288" spans="1:9" s="2" customFormat="1" ht="31.25" x14ac:dyDescent="0.25">
      <c r="A288" s="24" t="s">
        <v>307</v>
      </c>
      <c r="B288" s="5" t="s">
        <v>308</v>
      </c>
      <c r="C288" s="7"/>
      <c r="D288" s="7"/>
      <c r="E288" s="7"/>
      <c r="F288" s="23">
        <f>F291</f>
        <v>230.7</v>
      </c>
      <c r="G288" s="23">
        <f>G291</f>
        <v>230.7</v>
      </c>
      <c r="H288" s="23">
        <f>H291</f>
        <v>224.9</v>
      </c>
      <c r="I288" s="23">
        <f>I291</f>
        <v>219.2</v>
      </c>
    </row>
    <row r="289" spans="1:9" s="2" customFormat="1" ht="31.25" x14ac:dyDescent="0.25">
      <c r="A289" s="30" t="s">
        <v>95</v>
      </c>
      <c r="B289" s="5" t="s">
        <v>308</v>
      </c>
      <c r="C289" s="7">
        <v>200</v>
      </c>
      <c r="D289" s="7"/>
      <c r="E289" s="7"/>
      <c r="F289" s="23">
        <f>F291</f>
        <v>230.7</v>
      </c>
      <c r="G289" s="23">
        <f>G291</f>
        <v>230.7</v>
      </c>
      <c r="H289" s="23">
        <f>H291</f>
        <v>224.9</v>
      </c>
      <c r="I289" s="23">
        <f>I291</f>
        <v>219.2</v>
      </c>
    </row>
    <row r="290" spans="1:9" s="2" customFormat="1" ht="15.65" x14ac:dyDescent="0.25">
      <c r="A290" s="22" t="s">
        <v>79</v>
      </c>
      <c r="B290" s="5" t="s">
        <v>308</v>
      </c>
      <c r="C290" s="7">
        <v>200</v>
      </c>
      <c r="D290" s="7" t="s">
        <v>3</v>
      </c>
      <c r="E290" s="9">
        <v>0</v>
      </c>
      <c r="F290" s="23">
        <f>F291</f>
        <v>230.7</v>
      </c>
      <c r="G290" s="23">
        <f>G291</f>
        <v>230.7</v>
      </c>
      <c r="H290" s="23">
        <f>H291</f>
        <v>224.9</v>
      </c>
      <c r="I290" s="23">
        <f>I291</f>
        <v>219.2</v>
      </c>
    </row>
    <row r="291" spans="1:9" s="2" customFormat="1" ht="15.65" x14ac:dyDescent="0.25">
      <c r="A291" s="24" t="s">
        <v>23</v>
      </c>
      <c r="B291" s="5" t="s">
        <v>308</v>
      </c>
      <c r="C291" s="7">
        <v>200</v>
      </c>
      <c r="D291" s="7" t="s">
        <v>3</v>
      </c>
      <c r="E291" s="9">
        <v>13</v>
      </c>
      <c r="F291" s="23">
        <f>44+28+80.7+26+12+4+36</f>
        <v>230.7</v>
      </c>
      <c r="G291" s="23">
        <f>44+28+80.7+26+12+4+36</f>
        <v>230.7</v>
      </c>
      <c r="H291" s="41">
        <f>ROUND(F291*0.975,1)</f>
        <v>224.9</v>
      </c>
      <c r="I291" s="41">
        <f>ROUND(G291*0.95,1)</f>
        <v>219.2</v>
      </c>
    </row>
    <row r="292" spans="1:9" s="2" customFormat="1" ht="46.9" x14ac:dyDescent="0.25">
      <c r="A292" s="34" t="s">
        <v>366</v>
      </c>
      <c r="B292" s="46" t="s">
        <v>309</v>
      </c>
      <c r="C292" s="35"/>
      <c r="D292" s="35"/>
      <c r="E292" s="35"/>
      <c r="F292" s="47">
        <f>F293</f>
        <v>496</v>
      </c>
      <c r="G292" s="47">
        <f t="shared" ref="G292:I293" si="41">G293</f>
        <v>496</v>
      </c>
      <c r="H292" s="47">
        <f t="shared" si="41"/>
        <v>496</v>
      </c>
      <c r="I292" s="47">
        <f t="shared" si="41"/>
        <v>496</v>
      </c>
    </row>
    <row r="293" spans="1:9" s="2" customFormat="1" ht="31.25" x14ac:dyDescent="0.25">
      <c r="A293" s="22" t="s">
        <v>310</v>
      </c>
      <c r="B293" s="5" t="s">
        <v>311</v>
      </c>
      <c r="C293" s="7"/>
      <c r="D293" s="7"/>
      <c r="E293" s="7"/>
      <c r="F293" s="19">
        <f>F294</f>
        <v>496</v>
      </c>
      <c r="G293" s="19">
        <f>G294</f>
        <v>496</v>
      </c>
      <c r="H293" s="19">
        <f t="shared" si="41"/>
        <v>496</v>
      </c>
      <c r="I293" s="19">
        <f t="shared" si="41"/>
        <v>496</v>
      </c>
    </row>
    <row r="294" spans="1:9" s="2" customFormat="1" ht="15.65" x14ac:dyDescent="0.25">
      <c r="A294" s="24" t="s">
        <v>250</v>
      </c>
      <c r="B294" s="5" t="s">
        <v>312</v>
      </c>
      <c r="C294" s="5"/>
      <c r="D294" s="5"/>
      <c r="E294" s="5"/>
      <c r="F294" s="19">
        <f>F295+F298</f>
        <v>496</v>
      </c>
      <c r="G294" s="19">
        <f>G295+G298</f>
        <v>496</v>
      </c>
      <c r="H294" s="19">
        <f>H295+H298</f>
        <v>496</v>
      </c>
      <c r="I294" s="19">
        <f>I295+I298</f>
        <v>496</v>
      </c>
    </row>
    <row r="295" spans="1:9" s="2" customFormat="1" ht="31.25" x14ac:dyDescent="0.25">
      <c r="A295" s="30" t="s">
        <v>95</v>
      </c>
      <c r="B295" s="5" t="s">
        <v>312</v>
      </c>
      <c r="C295" s="5" t="s">
        <v>60</v>
      </c>
      <c r="D295" s="7"/>
      <c r="E295" s="5"/>
      <c r="F295" s="19">
        <f t="shared" ref="F295:I296" si="42">F296</f>
        <v>400</v>
      </c>
      <c r="G295" s="19">
        <f t="shared" si="42"/>
        <v>400</v>
      </c>
      <c r="H295" s="19">
        <f t="shared" si="42"/>
        <v>400</v>
      </c>
      <c r="I295" s="19">
        <f t="shared" si="42"/>
        <v>400</v>
      </c>
    </row>
    <row r="296" spans="1:9" s="2" customFormat="1" ht="15.65" x14ac:dyDescent="0.25">
      <c r="A296" s="24" t="s">
        <v>82</v>
      </c>
      <c r="B296" s="5" t="s">
        <v>312</v>
      </c>
      <c r="C296" s="5" t="s">
        <v>60</v>
      </c>
      <c r="D296" s="6" t="s">
        <v>11</v>
      </c>
      <c r="E296" s="6" t="s">
        <v>46</v>
      </c>
      <c r="F296" s="19">
        <f t="shared" si="42"/>
        <v>400</v>
      </c>
      <c r="G296" s="19">
        <f t="shared" si="42"/>
        <v>400</v>
      </c>
      <c r="H296" s="19">
        <f t="shared" si="42"/>
        <v>400</v>
      </c>
      <c r="I296" s="19">
        <f t="shared" si="42"/>
        <v>400</v>
      </c>
    </row>
    <row r="297" spans="1:9" s="2" customFormat="1" ht="15.65" x14ac:dyDescent="0.25">
      <c r="A297" s="24" t="s">
        <v>28</v>
      </c>
      <c r="B297" s="5" t="s">
        <v>312</v>
      </c>
      <c r="C297" s="5" t="s">
        <v>60</v>
      </c>
      <c r="D297" s="6" t="s">
        <v>11</v>
      </c>
      <c r="E297" s="6" t="s">
        <v>3</v>
      </c>
      <c r="F297" s="19">
        <v>400</v>
      </c>
      <c r="G297" s="19">
        <v>400</v>
      </c>
      <c r="H297" s="19">
        <f>F297</f>
        <v>400</v>
      </c>
      <c r="I297" s="19">
        <f>G297</f>
        <v>400</v>
      </c>
    </row>
    <row r="298" spans="1:9" s="2" customFormat="1" ht="31.25" x14ac:dyDescent="0.25">
      <c r="A298" s="22" t="s">
        <v>33</v>
      </c>
      <c r="B298" s="5" t="s">
        <v>312</v>
      </c>
      <c r="C298" s="5" t="s">
        <v>61</v>
      </c>
      <c r="D298" s="6"/>
      <c r="E298" s="6"/>
      <c r="F298" s="19">
        <f t="shared" ref="F298:I299" si="43">F299</f>
        <v>96</v>
      </c>
      <c r="G298" s="19">
        <f t="shared" si="43"/>
        <v>96</v>
      </c>
      <c r="H298" s="19">
        <f t="shared" si="43"/>
        <v>96</v>
      </c>
      <c r="I298" s="19">
        <f t="shared" si="43"/>
        <v>96</v>
      </c>
    </row>
    <row r="299" spans="1:9" s="2" customFormat="1" ht="15.65" x14ac:dyDescent="0.25">
      <c r="A299" s="24" t="s">
        <v>82</v>
      </c>
      <c r="B299" s="5" t="s">
        <v>312</v>
      </c>
      <c r="C299" s="5" t="s">
        <v>61</v>
      </c>
      <c r="D299" s="6" t="s">
        <v>11</v>
      </c>
      <c r="E299" s="6" t="s">
        <v>46</v>
      </c>
      <c r="F299" s="19">
        <f t="shared" si="43"/>
        <v>96</v>
      </c>
      <c r="G299" s="19">
        <f t="shared" si="43"/>
        <v>96</v>
      </c>
      <c r="H299" s="19">
        <f t="shared" si="43"/>
        <v>96</v>
      </c>
      <c r="I299" s="19">
        <f t="shared" si="43"/>
        <v>96</v>
      </c>
    </row>
    <row r="300" spans="1:9" s="2" customFormat="1" ht="15.65" x14ac:dyDescent="0.25">
      <c r="A300" s="27" t="s">
        <v>28</v>
      </c>
      <c r="B300" s="5" t="s">
        <v>312</v>
      </c>
      <c r="C300" s="5" t="s">
        <v>61</v>
      </c>
      <c r="D300" s="6" t="s">
        <v>11</v>
      </c>
      <c r="E300" s="6" t="s">
        <v>3</v>
      </c>
      <c r="F300" s="19">
        <v>96</v>
      </c>
      <c r="G300" s="19">
        <v>96</v>
      </c>
      <c r="H300" s="19">
        <f>F300</f>
        <v>96</v>
      </c>
      <c r="I300" s="19">
        <f>G300</f>
        <v>96</v>
      </c>
    </row>
    <row r="301" spans="1:9" s="2" customFormat="1" ht="46.9" x14ac:dyDescent="0.25">
      <c r="A301" s="48" t="s">
        <v>367</v>
      </c>
      <c r="B301" s="46" t="s">
        <v>313</v>
      </c>
      <c r="C301" s="35"/>
      <c r="D301" s="49"/>
      <c r="E301" s="49"/>
      <c r="F301" s="47">
        <f>F302</f>
        <v>160</v>
      </c>
      <c r="G301" s="47">
        <f t="shared" ref="G301:I302" si="44">G302</f>
        <v>160</v>
      </c>
      <c r="H301" s="47">
        <f t="shared" si="44"/>
        <v>156</v>
      </c>
      <c r="I301" s="47">
        <f t="shared" si="44"/>
        <v>152</v>
      </c>
    </row>
    <row r="302" spans="1:9" s="2" customFormat="1" ht="31.25" x14ac:dyDescent="0.25">
      <c r="A302" s="22" t="s">
        <v>314</v>
      </c>
      <c r="B302" s="5" t="s">
        <v>315</v>
      </c>
      <c r="C302" s="7"/>
      <c r="D302" s="9"/>
      <c r="E302" s="9"/>
      <c r="F302" s="19">
        <f>F303</f>
        <v>160</v>
      </c>
      <c r="G302" s="19">
        <f t="shared" si="44"/>
        <v>160</v>
      </c>
      <c r="H302" s="19">
        <f t="shared" si="44"/>
        <v>156</v>
      </c>
      <c r="I302" s="19">
        <f t="shared" si="44"/>
        <v>152</v>
      </c>
    </row>
    <row r="303" spans="1:9" s="2" customFormat="1" ht="31.25" x14ac:dyDescent="0.25">
      <c r="A303" s="22" t="s">
        <v>316</v>
      </c>
      <c r="B303" s="5" t="s">
        <v>317</v>
      </c>
      <c r="C303" s="7"/>
      <c r="D303" s="9"/>
      <c r="E303" s="9"/>
      <c r="F303" s="19">
        <f>F304+F307</f>
        <v>160</v>
      </c>
      <c r="G303" s="19">
        <f>G304+G307</f>
        <v>160</v>
      </c>
      <c r="H303" s="19">
        <f>H304+H307</f>
        <v>156</v>
      </c>
      <c r="I303" s="19">
        <f>I304+I307</f>
        <v>152</v>
      </c>
    </row>
    <row r="304" spans="1:9" s="2" customFormat="1" ht="63.7" customHeight="1" x14ac:dyDescent="0.25">
      <c r="A304" s="22" t="s">
        <v>30</v>
      </c>
      <c r="B304" s="5" t="s">
        <v>317</v>
      </c>
      <c r="C304" s="7">
        <v>100</v>
      </c>
      <c r="D304" s="9"/>
      <c r="E304" s="9"/>
      <c r="F304" s="19">
        <f>F305</f>
        <v>150</v>
      </c>
      <c r="G304" s="19">
        <f t="shared" ref="G304:I305" si="45">G305</f>
        <v>150</v>
      </c>
      <c r="H304" s="19">
        <f t="shared" si="45"/>
        <v>150</v>
      </c>
      <c r="I304" s="19">
        <f t="shared" si="45"/>
        <v>150</v>
      </c>
    </row>
    <row r="305" spans="1:9" s="2" customFormat="1" ht="15.65" x14ac:dyDescent="0.25">
      <c r="A305" s="22" t="s">
        <v>79</v>
      </c>
      <c r="B305" s="5" t="s">
        <v>317</v>
      </c>
      <c r="C305" s="7">
        <v>100</v>
      </c>
      <c r="D305" s="9">
        <v>1</v>
      </c>
      <c r="E305" s="9">
        <v>0</v>
      </c>
      <c r="F305" s="19">
        <f>F306</f>
        <v>150</v>
      </c>
      <c r="G305" s="19">
        <f t="shared" si="45"/>
        <v>150</v>
      </c>
      <c r="H305" s="19">
        <f t="shared" si="45"/>
        <v>150</v>
      </c>
      <c r="I305" s="19">
        <f t="shared" si="45"/>
        <v>150</v>
      </c>
    </row>
    <row r="306" spans="1:9" s="2" customFormat="1" ht="31.25" x14ac:dyDescent="0.25">
      <c r="A306" s="22" t="s">
        <v>47</v>
      </c>
      <c r="B306" s="5" t="s">
        <v>317</v>
      </c>
      <c r="C306" s="7">
        <v>100</v>
      </c>
      <c r="D306" s="9">
        <v>1</v>
      </c>
      <c r="E306" s="9">
        <v>4</v>
      </c>
      <c r="F306" s="19">
        <v>150</v>
      </c>
      <c r="G306" s="19">
        <v>150</v>
      </c>
      <c r="H306" s="19">
        <f>F306</f>
        <v>150</v>
      </c>
      <c r="I306" s="19">
        <f>G306</f>
        <v>150</v>
      </c>
    </row>
    <row r="307" spans="1:9" s="2" customFormat="1" ht="31.25" x14ac:dyDescent="0.25">
      <c r="A307" s="30" t="s">
        <v>95</v>
      </c>
      <c r="B307" s="5" t="s">
        <v>317</v>
      </c>
      <c r="C307" s="7">
        <v>200</v>
      </c>
      <c r="D307" s="9"/>
      <c r="E307" s="9"/>
      <c r="F307" s="19">
        <f>F309</f>
        <v>10</v>
      </c>
      <c r="G307" s="19">
        <f>G309</f>
        <v>10</v>
      </c>
      <c r="H307" s="19">
        <f>H309</f>
        <v>6</v>
      </c>
      <c r="I307" s="19">
        <f>I309</f>
        <v>2</v>
      </c>
    </row>
    <row r="308" spans="1:9" s="2" customFormat="1" ht="15.65" x14ac:dyDescent="0.25">
      <c r="A308" s="22" t="s">
        <v>79</v>
      </c>
      <c r="B308" s="5" t="s">
        <v>317</v>
      </c>
      <c r="C308" s="7">
        <v>200</v>
      </c>
      <c r="D308" s="9">
        <v>1</v>
      </c>
      <c r="E308" s="9">
        <v>0</v>
      </c>
      <c r="F308" s="19">
        <f>F309</f>
        <v>10</v>
      </c>
      <c r="G308" s="19">
        <f>G309</f>
        <v>10</v>
      </c>
      <c r="H308" s="19">
        <f>H309</f>
        <v>6</v>
      </c>
      <c r="I308" s="19">
        <f>I309</f>
        <v>2</v>
      </c>
    </row>
    <row r="309" spans="1:9" s="2" customFormat="1" ht="31.25" x14ac:dyDescent="0.25">
      <c r="A309" s="22" t="s">
        <v>47</v>
      </c>
      <c r="B309" s="5" t="s">
        <v>317</v>
      </c>
      <c r="C309" s="7">
        <v>200</v>
      </c>
      <c r="D309" s="9">
        <v>1</v>
      </c>
      <c r="E309" s="9">
        <v>4</v>
      </c>
      <c r="F309" s="19">
        <v>10</v>
      </c>
      <c r="G309" s="19">
        <v>10</v>
      </c>
      <c r="H309" s="41">
        <f>ROUND(F309*0.975-(H306*0.025),1)</f>
        <v>6</v>
      </c>
      <c r="I309" s="41">
        <f>ROUND(G309*0.95-(I306*0.05),1)</f>
        <v>2</v>
      </c>
    </row>
    <row r="310" spans="1:9" s="2" customFormat="1" ht="35.35" customHeight="1" x14ac:dyDescent="0.25">
      <c r="A310" s="48" t="s">
        <v>368</v>
      </c>
      <c r="B310" s="35" t="s">
        <v>318</v>
      </c>
      <c r="C310" s="54"/>
      <c r="D310" s="54"/>
      <c r="E310" s="54"/>
      <c r="F310" s="47">
        <f>F311</f>
        <v>50</v>
      </c>
      <c r="G310" s="47">
        <f>G311</f>
        <v>50</v>
      </c>
      <c r="H310" s="47">
        <f>H311</f>
        <v>48.8</v>
      </c>
      <c r="I310" s="47">
        <f>I311</f>
        <v>47.5</v>
      </c>
    </row>
    <row r="311" spans="1:9" s="2" customFormat="1" ht="62.5" x14ac:dyDescent="0.25">
      <c r="A311" s="22" t="s">
        <v>319</v>
      </c>
      <c r="B311" s="7" t="s">
        <v>320</v>
      </c>
      <c r="C311" s="64"/>
      <c r="D311" s="64"/>
      <c r="E311" s="64"/>
      <c r="F311" s="19">
        <f>F312</f>
        <v>50</v>
      </c>
      <c r="G311" s="19">
        <f t="shared" ref="G311:I314" si="46">G312</f>
        <v>50</v>
      </c>
      <c r="H311" s="19">
        <f t="shared" si="46"/>
        <v>48.8</v>
      </c>
      <c r="I311" s="19">
        <f t="shared" si="46"/>
        <v>47.5</v>
      </c>
    </row>
    <row r="312" spans="1:9" s="2" customFormat="1" ht="31.25" x14ac:dyDescent="0.25">
      <c r="A312" s="22" t="s">
        <v>321</v>
      </c>
      <c r="B312" s="5" t="s">
        <v>322</v>
      </c>
      <c r="C312" s="7"/>
      <c r="D312" s="7"/>
      <c r="E312" s="5"/>
      <c r="F312" s="19">
        <f>F313</f>
        <v>50</v>
      </c>
      <c r="G312" s="19">
        <f t="shared" si="46"/>
        <v>50</v>
      </c>
      <c r="H312" s="19">
        <f t="shared" si="46"/>
        <v>48.8</v>
      </c>
      <c r="I312" s="19">
        <f t="shared" si="46"/>
        <v>47.5</v>
      </c>
    </row>
    <row r="313" spans="1:9" s="2" customFormat="1" ht="31.25" x14ac:dyDescent="0.25">
      <c r="A313" s="30" t="s">
        <v>95</v>
      </c>
      <c r="B313" s="5" t="s">
        <v>322</v>
      </c>
      <c r="C313" s="7">
        <v>200</v>
      </c>
      <c r="D313" s="7"/>
      <c r="E313" s="5"/>
      <c r="F313" s="19">
        <f>F314</f>
        <v>50</v>
      </c>
      <c r="G313" s="19">
        <f t="shared" si="46"/>
        <v>50</v>
      </c>
      <c r="H313" s="19">
        <f t="shared" si="46"/>
        <v>48.8</v>
      </c>
      <c r="I313" s="19">
        <f t="shared" si="46"/>
        <v>47.5</v>
      </c>
    </row>
    <row r="314" spans="1:9" s="2" customFormat="1" ht="15.65" x14ac:dyDescent="0.25">
      <c r="A314" s="24" t="s">
        <v>79</v>
      </c>
      <c r="B314" s="5" t="s">
        <v>322</v>
      </c>
      <c r="C314" s="7">
        <v>200</v>
      </c>
      <c r="D314" s="6" t="s">
        <v>3</v>
      </c>
      <c r="E314" s="6" t="s">
        <v>46</v>
      </c>
      <c r="F314" s="21">
        <f>F315</f>
        <v>50</v>
      </c>
      <c r="G314" s="21">
        <f t="shared" si="46"/>
        <v>50</v>
      </c>
      <c r="H314" s="21">
        <f t="shared" si="46"/>
        <v>48.8</v>
      </c>
      <c r="I314" s="21">
        <f t="shared" si="46"/>
        <v>47.5</v>
      </c>
    </row>
    <row r="315" spans="1:9" s="2" customFormat="1" ht="15.65" x14ac:dyDescent="0.25">
      <c r="A315" s="24" t="s">
        <v>23</v>
      </c>
      <c r="B315" s="5" t="s">
        <v>322</v>
      </c>
      <c r="C315" s="7">
        <v>200</v>
      </c>
      <c r="D315" s="5" t="s">
        <v>3</v>
      </c>
      <c r="E315" s="5" t="s">
        <v>77</v>
      </c>
      <c r="F315" s="19">
        <v>50</v>
      </c>
      <c r="G315" s="19">
        <v>50</v>
      </c>
      <c r="H315" s="41">
        <f>ROUND(F315*0.975,1)</f>
        <v>48.8</v>
      </c>
      <c r="I315" s="41">
        <f>ROUND(G315*0.95,1)</f>
        <v>47.5</v>
      </c>
    </row>
    <row r="316" spans="1:9" s="2" customFormat="1" ht="31.25" x14ac:dyDescent="0.25">
      <c r="A316" s="34" t="s">
        <v>323</v>
      </c>
      <c r="B316" s="46" t="s">
        <v>324</v>
      </c>
      <c r="C316" s="46"/>
      <c r="D316" s="35"/>
      <c r="E316" s="46"/>
      <c r="F316" s="47">
        <f>F317</f>
        <v>2.5</v>
      </c>
      <c r="G316" s="47">
        <f t="shared" ref="G316:I318" si="47">G317</f>
        <v>2.5</v>
      </c>
      <c r="H316" s="47">
        <f t="shared" si="47"/>
        <v>2.5</v>
      </c>
      <c r="I316" s="47">
        <f t="shared" si="47"/>
        <v>2.5</v>
      </c>
    </row>
    <row r="317" spans="1:9" s="2" customFormat="1" ht="31.25" x14ac:dyDescent="0.25">
      <c r="A317" s="24" t="s">
        <v>325</v>
      </c>
      <c r="B317" s="5" t="s">
        <v>326</v>
      </c>
      <c r="C317" s="5"/>
      <c r="D317" s="7"/>
      <c r="E317" s="5"/>
      <c r="F317" s="19">
        <f>F318</f>
        <v>2.5</v>
      </c>
      <c r="G317" s="19">
        <f t="shared" si="47"/>
        <v>2.5</v>
      </c>
      <c r="H317" s="19">
        <f t="shared" si="47"/>
        <v>2.5</v>
      </c>
      <c r="I317" s="19">
        <f t="shared" si="47"/>
        <v>2.5</v>
      </c>
    </row>
    <row r="318" spans="1:9" s="2" customFormat="1" ht="31.25" x14ac:dyDescent="0.25">
      <c r="A318" s="24" t="s">
        <v>327</v>
      </c>
      <c r="B318" s="5" t="s">
        <v>328</v>
      </c>
      <c r="C318" s="5"/>
      <c r="D318" s="7"/>
      <c r="E318" s="5"/>
      <c r="F318" s="19">
        <f>F319</f>
        <v>2.5</v>
      </c>
      <c r="G318" s="19">
        <f t="shared" si="47"/>
        <v>2.5</v>
      </c>
      <c r="H318" s="19">
        <f t="shared" si="47"/>
        <v>2.5</v>
      </c>
      <c r="I318" s="19">
        <f t="shared" si="47"/>
        <v>2.5</v>
      </c>
    </row>
    <row r="319" spans="1:9" s="2" customFormat="1" ht="46.9" x14ac:dyDescent="0.25">
      <c r="A319" s="22" t="s">
        <v>78</v>
      </c>
      <c r="B319" s="5" t="s">
        <v>130</v>
      </c>
      <c r="C319" s="5"/>
      <c r="D319" s="5"/>
      <c r="E319" s="5"/>
      <c r="F319" s="19">
        <f>F322</f>
        <v>2.5</v>
      </c>
      <c r="G319" s="19">
        <f>G322</f>
        <v>2.5</v>
      </c>
      <c r="H319" s="19">
        <f>H322</f>
        <v>2.5</v>
      </c>
      <c r="I319" s="19">
        <f>I322</f>
        <v>2.5</v>
      </c>
    </row>
    <row r="320" spans="1:9" s="2" customFormat="1" ht="63" customHeight="1" x14ac:dyDescent="0.25">
      <c r="A320" s="22" t="s">
        <v>30</v>
      </c>
      <c r="B320" s="5" t="s">
        <v>130</v>
      </c>
      <c r="C320" s="7">
        <v>100</v>
      </c>
      <c r="D320" s="7"/>
      <c r="E320" s="7"/>
      <c r="F320" s="19">
        <f>F322</f>
        <v>2.5</v>
      </c>
      <c r="G320" s="19">
        <f>G322</f>
        <v>2.5</v>
      </c>
      <c r="H320" s="19">
        <f>H322</f>
        <v>2.5</v>
      </c>
      <c r="I320" s="19">
        <f>I322</f>
        <v>2.5</v>
      </c>
    </row>
    <row r="321" spans="1:9" s="2" customFormat="1" ht="15.65" x14ac:dyDescent="0.25">
      <c r="A321" s="22" t="s">
        <v>79</v>
      </c>
      <c r="B321" s="5" t="s">
        <v>130</v>
      </c>
      <c r="C321" s="7">
        <v>100</v>
      </c>
      <c r="D321" s="9">
        <v>1</v>
      </c>
      <c r="E321" s="9">
        <v>0</v>
      </c>
      <c r="F321" s="19">
        <f>F322</f>
        <v>2.5</v>
      </c>
      <c r="G321" s="19">
        <f>G322</f>
        <v>2.5</v>
      </c>
      <c r="H321" s="19">
        <f>H322</f>
        <v>2.5</v>
      </c>
      <c r="I321" s="19">
        <f>I322</f>
        <v>2.5</v>
      </c>
    </row>
    <row r="322" spans="1:9" s="2" customFormat="1" ht="31.25" x14ac:dyDescent="0.25">
      <c r="A322" s="22" t="s">
        <v>47</v>
      </c>
      <c r="B322" s="5" t="s">
        <v>130</v>
      </c>
      <c r="C322" s="7">
        <v>100</v>
      </c>
      <c r="D322" s="9">
        <v>1</v>
      </c>
      <c r="E322" s="9">
        <v>4</v>
      </c>
      <c r="F322" s="19">
        <v>2.5</v>
      </c>
      <c r="G322" s="19">
        <v>2.5</v>
      </c>
      <c r="H322" s="19">
        <f>F322</f>
        <v>2.5</v>
      </c>
      <c r="I322" s="19">
        <f>G322</f>
        <v>2.5</v>
      </c>
    </row>
    <row r="323" spans="1:9" s="2" customFormat="1" ht="46.9" x14ac:dyDescent="0.25">
      <c r="A323" s="48" t="s">
        <v>363</v>
      </c>
      <c r="B323" s="46" t="s">
        <v>384</v>
      </c>
      <c r="C323" s="35"/>
      <c r="D323" s="35"/>
      <c r="E323" s="35"/>
      <c r="F323" s="47">
        <f>F324+F329</f>
        <v>200260</v>
      </c>
      <c r="G323" s="47">
        <f>G324+G329</f>
        <v>202174.09999999998</v>
      </c>
      <c r="H323" s="47">
        <f>H324+H329</f>
        <v>195253.5</v>
      </c>
      <c r="I323" s="47">
        <f>I324+I329</f>
        <v>192065.4</v>
      </c>
    </row>
    <row r="324" spans="1:9" s="2" customFormat="1" ht="31.25" x14ac:dyDescent="0.25">
      <c r="A324" s="22" t="s">
        <v>278</v>
      </c>
      <c r="B324" s="5" t="s">
        <v>385</v>
      </c>
      <c r="C324" s="7"/>
      <c r="D324" s="7"/>
      <c r="E324" s="7"/>
      <c r="F324" s="19">
        <f>F325</f>
        <v>2700</v>
      </c>
      <c r="G324" s="19">
        <f>G325</f>
        <v>2700</v>
      </c>
      <c r="H324" s="19">
        <f>H325</f>
        <v>2632.5</v>
      </c>
      <c r="I324" s="19">
        <f>I325</f>
        <v>2565</v>
      </c>
    </row>
    <row r="325" spans="1:9" s="2" customFormat="1" ht="31.25" x14ac:dyDescent="0.25">
      <c r="A325" s="22" t="s">
        <v>65</v>
      </c>
      <c r="B325" s="5" t="s">
        <v>386</v>
      </c>
      <c r="C325" s="7"/>
      <c r="D325" s="7"/>
      <c r="E325" s="7"/>
      <c r="F325" s="19">
        <f>F328</f>
        <v>2700</v>
      </c>
      <c r="G325" s="19">
        <f>G328</f>
        <v>2700</v>
      </c>
      <c r="H325" s="19">
        <f>H328</f>
        <v>2632.5</v>
      </c>
      <c r="I325" s="19">
        <f>I328</f>
        <v>2565</v>
      </c>
    </row>
    <row r="326" spans="1:9" s="2" customFormat="1" ht="31.25" x14ac:dyDescent="0.25">
      <c r="A326" s="30" t="s">
        <v>95</v>
      </c>
      <c r="B326" s="5" t="s">
        <v>386</v>
      </c>
      <c r="C326" s="7">
        <v>200</v>
      </c>
      <c r="D326" s="7"/>
      <c r="E326" s="7"/>
      <c r="F326" s="19">
        <f>F328</f>
        <v>2700</v>
      </c>
      <c r="G326" s="19">
        <f>G328</f>
        <v>2700</v>
      </c>
      <c r="H326" s="19">
        <f>H328</f>
        <v>2632.5</v>
      </c>
      <c r="I326" s="19">
        <f>I328</f>
        <v>2565</v>
      </c>
    </row>
    <row r="327" spans="1:9" s="2" customFormat="1" ht="15.65" x14ac:dyDescent="0.25">
      <c r="A327" s="24" t="s">
        <v>86</v>
      </c>
      <c r="B327" s="5" t="s">
        <v>386</v>
      </c>
      <c r="C327" s="7">
        <v>200</v>
      </c>
      <c r="D327" s="7">
        <v>11</v>
      </c>
      <c r="E327" s="6" t="s">
        <v>46</v>
      </c>
      <c r="F327" s="19">
        <f>F328</f>
        <v>2700</v>
      </c>
      <c r="G327" s="19">
        <f>G328</f>
        <v>2700</v>
      </c>
      <c r="H327" s="19">
        <f>H328</f>
        <v>2632.5</v>
      </c>
      <c r="I327" s="19">
        <f>I328</f>
        <v>2565</v>
      </c>
    </row>
    <row r="328" spans="1:9" s="2" customFormat="1" ht="15.65" x14ac:dyDescent="0.25">
      <c r="A328" s="22" t="s">
        <v>24</v>
      </c>
      <c r="B328" s="5" t="s">
        <v>386</v>
      </c>
      <c r="C328" s="7">
        <v>200</v>
      </c>
      <c r="D328" s="7">
        <v>11</v>
      </c>
      <c r="E328" s="7" t="s">
        <v>4</v>
      </c>
      <c r="F328" s="19">
        <f>2500+200</f>
        <v>2700</v>
      </c>
      <c r="G328" s="19">
        <v>2700</v>
      </c>
      <c r="H328" s="41">
        <f>ROUND(F328*0.975,1)</f>
        <v>2632.5</v>
      </c>
      <c r="I328" s="41">
        <f>ROUND(G328*0.95,1)</f>
        <v>2565</v>
      </c>
    </row>
    <row r="329" spans="1:9" s="2" customFormat="1" ht="15.65" x14ac:dyDescent="0.25">
      <c r="A329" s="22" t="s">
        <v>279</v>
      </c>
      <c r="B329" s="5" t="s">
        <v>387</v>
      </c>
      <c r="C329" s="7"/>
      <c r="D329" s="7"/>
      <c r="E329" s="7"/>
      <c r="F329" s="19">
        <f>F330</f>
        <v>197560</v>
      </c>
      <c r="G329" s="19">
        <f>G330</f>
        <v>199474.09999999998</v>
      </c>
      <c r="H329" s="19">
        <f>H330</f>
        <v>192621</v>
      </c>
      <c r="I329" s="19">
        <f>I330</f>
        <v>189500.4</v>
      </c>
    </row>
    <row r="330" spans="1:9" s="2" customFormat="1" ht="31.25" x14ac:dyDescent="0.25">
      <c r="A330" s="22" t="s">
        <v>280</v>
      </c>
      <c r="B330" s="5" t="s">
        <v>388</v>
      </c>
      <c r="C330" s="7"/>
      <c r="D330" s="7"/>
      <c r="E330" s="7"/>
      <c r="F330" s="19">
        <f>F331+F341</f>
        <v>197560</v>
      </c>
      <c r="G330" s="19">
        <f>G331+G341</f>
        <v>199474.09999999998</v>
      </c>
      <c r="H330" s="19">
        <f>H331+H341</f>
        <v>192621</v>
      </c>
      <c r="I330" s="19">
        <f>I331+I341</f>
        <v>189500.4</v>
      </c>
    </row>
    <row r="331" spans="1:9" s="2" customFormat="1" ht="15.65" x14ac:dyDescent="0.25">
      <c r="A331" s="22" t="s">
        <v>389</v>
      </c>
      <c r="B331" s="7" t="s">
        <v>390</v>
      </c>
      <c r="C331" s="7"/>
      <c r="D331" s="7"/>
      <c r="E331" s="5"/>
      <c r="F331" s="19">
        <f>F332+F335+F338</f>
        <v>164815.5</v>
      </c>
      <c r="G331" s="19">
        <f>G332+G335+G338</f>
        <v>166699.79999999999</v>
      </c>
      <c r="H331" s="19">
        <f>H332+H335+H338</f>
        <v>160695.1</v>
      </c>
      <c r="I331" s="19">
        <f>I332+I335+I338</f>
        <v>158364.79999999999</v>
      </c>
    </row>
    <row r="332" spans="1:9" s="2" customFormat="1" ht="31.25" x14ac:dyDescent="0.25">
      <c r="A332" s="30" t="s">
        <v>95</v>
      </c>
      <c r="B332" s="7" t="s">
        <v>390</v>
      </c>
      <c r="C332" s="7">
        <v>100</v>
      </c>
      <c r="D332" s="7"/>
      <c r="E332" s="5"/>
      <c r="F332" s="19">
        <f>F334</f>
        <v>20790.400000000001</v>
      </c>
      <c r="G332" s="19">
        <f>G334</f>
        <v>20790.400000000001</v>
      </c>
      <c r="H332" s="19">
        <f>H334</f>
        <v>20790.400000000001</v>
      </c>
      <c r="I332" s="19">
        <f>I334</f>
        <v>20790.400000000001</v>
      </c>
    </row>
    <row r="333" spans="1:9" s="2" customFormat="1" ht="15.65" x14ac:dyDescent="0.25">
      <c r="A333" s="24" t="s">
        <v>86</v>
      </c>
      <c r="B333" s="7" t="s">
        <v>390</v>
      </c>
      <c r="C333" s="7">
        <v>100</v>
      </c>
      <c r="D333" s="7">
        <v>11</v>
      </c>
      <c r="E333" s="5" t="s">
        <v>46</v>
      </c>
      <c r="F333" s="19">
        <f>F334</f>
        <v>20790.400000000001</v>
      </c>
      <c r="G333" s="19">
        <f>G334</f>
        <v>20790.400000000001</v>
      </c>
      <c r="H333" s="19">
        <f>H334</f>
        <v>20790.400000000001</v>
      </c>
      <c r="I333" s="19">
        <f>I334</f>
        <v>20790.400000000001</v>
      </c>
    </row>
    <row r="334" spans="1:9" s="2" customFormat="1" ht="15.65" x14ac:dyDescent="0.25">
      <c r="A334" s="22" t="s">
        <v>158</v>
      </c>
      <c r="B334" s="7" t="s">
        <v>390</v>
      </c>
      <c r="C334" s="7">
        <v>100</v>
      </c>
      <c r="D334" s="7">
        <v>11</v>
      </c>
      <c r="E334" s="5" t="s">
        <v>3</v>
      </c>
      <c r="F334" s="19">
        <v>20790.400000000001</v>
      </c>
      <c r="G334" s="19">
        <v>20790.400000000001</v>
      </c>
      <c r="H334" s="19">
        <f>F334</f>
        <v>20790.400000000001</v>
      </c>
      <c r="I334" s="19">
        <f>G334</f>
        <v>20790.400000000001</v>
      </c>
    </row>
    <row r="335" spans="1:9" s="2" customFormat="1" ht="31.25" x14ac:dyDescent="0.25">
      <c r="A335" s="30" t="s">
        <v>95</v>
      </c>
      <c r="B335" s="7" t="s">
        <v>390</v>
      </c>
      <c r="C335" s="7">
        <v>200</v>
      </c>
      <c r="D335" s="7"/>
      <c r="E335" s="5"/>
      <c r="F335" s="19">
        <f>F337</f>
        <v>5200</v>
      </c>
      <c r="G335" s="19">
        <f>G337</f>
        <v>5200</v>
      </c>
      <c r="H335" s="19">
        <f>H337</f>
        <v>4550.2</v>
      </c>
      <c r="I335" s="19">
        <f>I337</f>
        <v>3900.5</v>
      </c>
    </row>
    <row r="336" spans="1:9" s="2" customFormat="1" ht="15.65" x14ac:dyDescent="0.25">
      <c r="A336" s="24" t="s">
        <v>86</v>
      </c>
      <c r="B336" s="7" t="s">
        <v>390</v>
      </c>
      <c r="C336" s="7">
        <v>200</v>
      </c>
      <c r="D336" s="7">
        <v>11</v>
      </c>
      <c r="E336" s="5" t="s">
        <v>46</v>
      </c>
      <c r="F336" s="19">
        <f>F337</f>
        <v>5200</v>
      </c>
      <c r="G336" s="19">
        <f>G337</f>
        <v>5200</v>
      </c>
      <c r="H336" s="19">
        <f>H337</f>
        <v>4550.2</v>
      </c>
      <c r="I336" s="19">
        <f>I337</f>
        <v>3900.5</v>
      </c>
    </row>
    <row r="337" spans="1:9" s="2" customFormat="1" ht="15.65" x14ac:dyDescent="0.25">
      <c r="A337" s="22" t="s">
        <v>158</v>
      </c>
      <c r="B337" s="7" t="s">
        <v>390</v>
      </c>
      <c r="C337" s="7">
        <v>200</v>
      </c>
      <c r="D337" s="7">
        <v>11</v>
      </c>
      <c r="E337" s="5" t="s">
        <v>3</v>
      </c>
      <c r="F337" s="19">
        <v>5200</v>
      </c>
      <c r="G337" s="19">
        <v>5200</v>
      </c>
      <c r="H337" s="19">
        <f>ROUND(F337*0.975-(F334*0.025),1)</f>
        <v>4550.2</v>
      </c>
      <c r="I337" s="19">
        <f>ROUND(G337*0.95-(G334*0.05),1)</f>
        <v>3900.5</v>
      </c>
    </row>
    <row r="338" spans="1:9" s="2" customFormat="1" ht="31.25" x14ac:dyDescent="0.25">
      <c r="A338" s="22" t="s">
        <v>33</v>
      </c>
      <c r="B338" s="7" t="s">
        <v>390</v>
      </c>
      <c r="C338" s="7">
        <v>600</v>
      </c>
      <c r="D338" s="7"/>
      <c r="E338" s="5"/>
      <c r="F338" s="19">
        <f>F339</f>
        <v>138825.1</v>
      </c>
      <c r="G338" s="19">
        <f t="shared" ref="G338:I339" si="48">G339</f>
        <v>140709.4</v>
      </c>
      <c r="H338" s="19">
        <f t="shared" si="48"/>
        <v>135354.5</v>
      </c>
      <c r="I338" s="19">
        <f t="shared" si="48"/>
        <v>133673.9</v>
      </c>
    </row>
    <row r="339" spans="1:9" s="2" customFormat="1" ht="15.65" x14ac:dyDescent="0.25">
      <c r="A339" s="24" t="s">
        <v>86</v>
      </c>
      <c r="B339" s="7" t="s">
        <v>390</v>
      </c>
      <c r="C339" s="7">
        <v>600</v>
      </c>
      <c r="D339" s="7">
        <v>11</v>
      </c>
      <c r="E339" s="5" t="s">
        <v>46</v>
      </c>
      <c r="F339" s="19">
        <f>F340</f>
        <v>138825.1</v>
      </c>
      <c r="G339" s="19">
        <f t="shared" si="48"/>
        <v>140709.4</v>
      </c>
      <c r="H339" s="19">
        <f t="shared" si="48"/>
        <v>135354.5</v>
      </c>
      <c r="I339" s="19">
        <f t="shared" si="48"/>
        <v>133673.9</v>
      </c>
    </row>
    <row r="340" spans="1:9" s="2" customFormat="1" ht="15.65" x14ac:dyDescent="0.25">
      <c r="A340" s="22" t="s">
        <v>158</v>
      </c>
      <c r="B340" s="7" t="s">
        <v>390</v>
      </c>
      <c r="C340" s="7">
        <v>600</v>
      </c>
      <c r="D340" s="7">
        <v>11</v>
      </c>
      <c r="E340" s="5" t="s">
        <v>3</v>
      </c>
      <c r="F340" s="19">
        <f>138825.1</f>
        <v>138825.1</v>
      </c>
      <c r="G340" s="19">
        <f>140709.4</f>
        <v>140709.4</v>
      </c>
      <c r="H340" s="19">
        <f>ROUND(F340*0.975,1)</f>
        <v>135354.5</v>
      </c>
      <c r="I340" s="19">
        <f>ROUND(G340*0.95,1)</f>
        <v>133673.9</v>
      </c>
    </row>
    <row r="341" spans="1:9" s="2" customFormat="1" ht="15.65" x14ac:dyDescent="0.25">
      <c r="A341" s="22" t="s">
        <v>391</v>
      </c>
      <c r="B341" s="7" t="s">
        <v>392</v>
      </c>
      <c r="C341" s="7"/>
      <c r="D341" s="7"/>
      <c r="E341" s="5"/>
      <c r="F341" s="19">
        <f>F342</f>
        <v>32744.5</v>
      </c>
      <c r="G341" s="19">
        <f>G342</f>
        <v>32774.300000000003</v>
      </c>
      <c r="H341" s="19">
        <f>H342</f>
        <v>31925.9</v>
      </c>
      <c r="I341" s="19">
        <f>I342</f>
        <v>31135.599999999999</v>
      </c>
    </row>
    <row r="342" spans="1:9" s="2" customFormat="1" ht="31.25" x14ac:dyDescent="0.25">
      <c r="A342" s="22" t="s">
        <v>33</v>
      </c>
      <c r="B342" s="7" t="s">
        <v>392</v>
      </c>
      <c r="C342" s="7">
        <v>600</v>
      </c>
      <c r="D342" s="7"/>
      <c r="E342" s="5"/>
      <c r="F342" s="19">
        <f>F344</f>
        <v>32744.5</v>
      </c>
      <c r="G342" s="19">
        <f>G344</f>
        <v>32774.300000000003</v>
      </c>
      <c r="H342" s="19">
        <f>H344</f>
        <v>31925.9</v>
      </c>
      <c r="I342" s="19">
        <f>I344</f>
        <v>31135.599999999999</v>
      </c>
    </row>
    <row r="343" spans="1:9" s="2" customFormat="1" ht="15.65" x14ac:dyDescent="0.25">
      <c r="A343" s="24" t="s">
        <v>86</v>
      </c>
      <c r="B343" s="7" t="s">
        <v>392</v>
      </c>
      <c r="C343" s="7">
        <v>600</v>
      </c>
      <c r="D343" s="7">
        <v>11</v>
      </c>
      <c r="E343" s="5" t="s">
        <v>46</v>
      </c>
      <c r="F343" s="19">
        <f>F344</f>
        <v>32744.5</v>
      </c>
      <c r="G343" s="19">
        <f>G344</f>
        <v>32774.300000000003</v>
      </c>
      <c r="H343" s="19">
        <f>H344</f>
        <v>31925.9</v>
      </c>
      <c r="I343" s="19">
        <f>I344</f>
        <v>31135.599999999999</v>
      </c>
    </row>
    <row r="344" spans="1:9" s="2" customFormat="1" ht="15.65" x14ac:dyDescent="0.25">
      <c r="A344" s="22" t="s">
        <v>158</v>
      </c>
      <c r="B344" s="7" t="s">
        <v>392</v>
      </c>
      <c r="C344" s="7">
        <v>600</v>
      </c>
      <c r="D344" s="7">
        <v>11</v>
      </c>
      <c r="E344" s="5" t="s">
        <v>3</v>
      </c>
      <c r="F344" s="19">
        <v>32744.5</v>
      </c>
      <c r="G344" s="19">
        <v>32774.300000000003</v>
      </c>
      <c r="H344" s="19">
        <f>ROUND(F344*0.975,1)</f>
        <v>31925.9</v>
      </c>
      <c r="I344" s="19">
        <f>ROUND(G344*0.95,1)</f>
        <v>31135.599999999999</v>
      </c>
    </row>
    <row r="345" spans="1:9" s="2" customFormat="1" ht="46.9" x14ac:dyDescent="0.25">
      <c r="A345" s="48" t="s">
        <v>361</v>
      </c>
      <c r="B345" s="35" t="s">
        <v>329</v>
      </c>
      <c r="C345" s="35"/>
      <c r="D345" s="35"/>
      <c r="E345" s="46"/>
      <c r="F345" s="47">
        <f>F346+F356</f>
        <v>49218.5</v>
      </c>
      <c r="G345" s="47">
        <f>G346+G356</f>
        <v>49327.5</v>
      </c>
      <c r="H345" s="47">
        <f>H346+H356</f>
        <v>48546</v>
      </c>
      <c r="I345" s="47">
        <f>I346+I356</f>
        <v>47977.1</v>
      </c>
    </row>
    <row r="346" spans="1:9" s="2" customFormat="1" ht="15.65" x14ac:dyDescent="0.25">
      <c r="A346" s="22" t="s">
        <v>330</v>
      </c>
      <c r="B346" s="7" t="s">
        <v>331</v>
      </c>
      <c r="C346" s="7"/>
      <c r="D346" s="7"/>
      <c r="E346" s="5"/>
      <c r="F346" s="19">
        <f>F347</f>
        <v>22544</v>
      </c>
      <c r="G346" s="19">
        <f>G347</f>
        <v>22544</v>
      </c>
      <c r="H346" s="19">
        <f>H347</f>
        <v>22538.399999999998</v>
      </c>
      <c r="I346" s="19">
        <f>I347</f>
        <v>22532.699999999997</v>
      </c>
    </row>
    <row r="347" spans="1:9" s="2" customFormat="1" ht="46.9" x14ac:dyDescent="0.25">
      <c r="A347" s="22" t="s">
        <v>332</v>
      </c>
      <c r="B347" s="7" t="s">
        <v>333</v>
      </c>
      <c r="C347" s="7"/>
      <c r="D347" s="7"/>
      <c r="E347" s="5"/>
      <c r="F347" s="19">
        <f>F348+F352</f>
        <v>22544</v>
      </c>
      <c r="G347" s="19">
        <f>G348+G352</f>
        <v>22544</v>
      </c>
      <c r="H347" s="19">
        <f>H348+H352</f>
        <v>22538.399999999998</v>
      </c>
      <c r="I347" s="19">
        <f>I348+I352</f>
        <v>22532.699999999997</v>
      </c>
    </row>
    <row r="348" spans="1:9" s="2" customFormat="1" ht="46.9" x14ac:dyDescent="0.25">
      <c r="A348" s="22" t="s">
        <v>377</v>
      </c>
      <c r="B348" s="7" t="s">
        <v>334</v>
      </c>
      <c r="C348" s="7"/>
      <c r="D348" s="7"/>
      <c r="E348" s="5"/>
      <c r="F348" s="19">
        <f t="shared" ref="F348:I350" si="49">F349</f>
        <v>22318.6</v>
      </c>
      <c r="G348" s="19">
        <f t="shared" si="49"/>
        <v>22318.6</v>
      </c>
      <c r="H348" s="19">
        <f t="shared" si="49"/>
        <v>22318.6</v>
      </c>
      <c r="I348" s="19">
        <f t="shared" si="49"/>
        <v>22318.6</v>
      </c>
    </row>
    <row r="349" spans="1:9" s="2" customFormat="1" ht="31.25" x14ac:dyDescent="0.25">
      <c r="A349" s="30" t="s">
        <v>95</v>
      </c>
      <c r="B349" s="7" t="s">
        <v>334</v>
      </c>
      <c r="C349" s="7">
        <v>200</v>
      </c>
      <c r="D349" s="7"/>
      <c r="E349" s="5"/>
      <c r="F349" s="19">
        <f t="shared" si="49"/>
        <v>22318.6</v>
      </c>
      <c r="G349" s="19">
        <f t="shared" si="49"/>
        <v>22318.6</v>
      </c>
      <c r="H349" s="19">
        <f t="shared" si="49"/>
        <v>22318.6</v>
      </c>
      <c r="I349" s="19">
        <f t="shared" si="49"/>
        <v>22318.6</v>
      </c>
    </row>
    <row r="350" spans="1:9" s="2" customFormat="1" ht="15.65" x14ac:dyDescent="0.25">
      <c r="A350" s="25" t="s">
        <v>80</v>
      </c>
      <c r="B350" s="7" t="s">
        <v>334</v>
      </c>
      <c r="C350" s="7">
        <v>200</v>
      </c>
      <c r="D350" s="7" t="s">
        <v>13</v>
      </c>
      <c r="E350" s="6" t="s">
        <v>46</v>
      </c>
      <c r="F350" s="19">
        <f t="shared" si="49"/>
        <v>22318.6</v>
      </c>
      <c r="G350" s="19">
        <f t="shared" si="49"/>
        <v>22318.6</v>
      </c>
      <c r="H350" s="19">
        <f t="shared" si="49"/>
        <v>22318.6</v>
      </c>
      <c r="I350" s="19">
        <f t="shared" si="49"/>
        <v>22318.6</v>
      </c>
    </row>
    <row r="351" spans="1:9" s="2" customFormat="1" ht="15.65" x14ac:dyDescent="0.25">
      <c r="A351" s="25" t="s">
        <v>19</v>
      </c>
      <c r="B351" s="7" t="s">
        <v>334</v>
      </c>
      <c r="C351" s="7">
        <v>200</v>
      </c>
      <c r="D351" s="7" t="s">
        <v>13</v>
      </c>
      <c r="E351" s="7" t="s">
        <v>13</v>
      </c>
      <c r="F351" s="19">
        <v>22318.6</v>
      </c>
      <c r="G351" s="19">
        <v>22318.6</v>
      </c>
      <c r="H351" s="19">
        <f>F351</f>
        <v>22318.6</v>
      </c>
      <c r="I351" s="19">
        <f>G351</f>
        <v>22318.6</v>
      </c>
    </row>
    <row r="352" spans="1:9" s="2" customFormat="1" ht="46.9" x14ac:dyDescent="0.25">
      <c r="A352" s="56" t="s">
        <v>378</v>
      </c>
      <c r="B352" s="5" t="s">
        <v>379</v>
      </c>
      <c r="C352" s="7"/>
      <c r="D352" s="7"/>
      <c r="E352" s="7"/>
      <c r="F352" s="19">
        <f t="shared" ref="F352:I354" si="50">F353</f>
        <v>225.4</v>
      </c>
      <c r="G352" s="19">
        <f t="shared" si="50"/>
        <v>225.4</v>
      </c>
      <c r="H352" s="19">
        <f t="shared" si="50"/>
        <v>219.8</v>
      </c>
      <c r="I352" s="19">
        <f t="shared" si="50"/>
        <v>214.1</v>
      </c>
    </row>
    <row r="353" spans="1:9" s="2" customFormat="1" ht="31.25" x14ac:dyDescent="0.25">
      <c r="A353" s="22" t="s">
        <v>33</v>
      </c>
      <c r="B353" s="5" t="s">
        <v>379</v>
      </c>
      <c r="C353" s="7">
        <v>600</v>
      </c>
      <c r="D353" s="7"/>
      <c r="E353" s="7"/>
      <c r="F353" s="19">
        <f t="shared" si="50"/>
        <v>225.4</v>
      </c>
      <c r="G353" s="19">
        <f t="shared" si="50"/>
        <v>225.4</v>
      </c>
      <c r="H353" s="19">
        <f t="shared" si="50"/>
        <v>219.8</v>
      </c>
      <c r="I353" s="19">
        <f t="shared" si="50"/>
        <v>214.1</v>
      </c>
    </row>
    <row r="354" spans="1:9" s="2" customFormat="1" ht="15.65" x14ac:dyDescent="0.25">
      <c r="A354" s="25" t="s">
        <v>80</v>
      </c>
      <c r="B354" s="5" t="s">
        <v>379</v>
      </c>
      <c r="C354" s="7">
        <v>600</v>
      </c>
      <c r="D354" s="7" t="s">
        <v>13</v>
      </c>
      <c r="E354" s="6" t="s">
        <v>46</v>
      </c>
      <c r="F354" s="19">
        <f t="shared" si="50"/>
        <v>225.4</v>
      </c>
      <c r="G354" s="19">
        <f t="shared" si="50"/>
        <v>225.4</v>
      </c>
      <c r="H354" s="19">
        <f t="shared" si="50"/>
        <v>219.8</v>
      </c>
      <c r="I354" s="19">
        <f t="shared" si="50"/>
        <v>214.1</v>
      </c>
    </row>
    <row r="355" spans="1:9" s="2" customFormat="1" ht="15.65" x14ac:dyDescent="0.25">
      <c r="A355" s="25" t="s">
        <v>19</v>
      </c>
      <c r="B355" s="5" t="s">
        <v>379</v>
      </c>
      <c r="C355" s="7">
        <v>600</v>
      </c>
      <c r="D355" s="7" t="s">
        <v>13</v>
      </c>
      <c r="E355" s="7" t="s">
        <v>13</v>
      </c>
      <c r="F355" s="19">
        <v>225.4</v>
      </c>
      <c r="G355" s="19">
        <v>225.4</v>
      </c>
      <c r="H355" s="41">
        <f>ROUND(F355*0.975,1)</f>
        <v>219.8</v>
      </c>
      <c r="I355" s="41">
        <f>ROUND(G355*0.95,1)</f>
        <v>214.1</v>
      </c>
    </row>
    <row r="356" spans="1:9" s="2" customFormat="1" ht="15.65" x14ac:dyDescent="0.25">
      <c r="A356" s="22" t="s">
        <v>276</v>
      </c>
      <c r="B356" s="5" t="s">
        <v>380</v>
      </c>
      <c r="C356" s="7"/>
      <c r="D356" s="7"/>
      <c r="E356" s="7"/>
      <c r="F356" s="19">
        <f>F357</f>
        <v>26674.5</v>
      </c>
      <c r="G356" s="19">
        <f>G357</f>
        <v>26783.5</v>
      </c>
      <c r="H356" s="19">
        <f>H357</f>
        <v>26007.600000000002</v>
      </c>
      <c r="I356" s="19">
        <f>I357</f>
        <v>25444.400000000001</v>
      </c>
    </row>
    <row r="357" spans="1:9" s="2" customFormat="1" ht="31.25" x14ac:dyDescent="0.25">
      <c r="A357" s="22" t="s">
        <v>277</v>
      </c>
      <c r="B357" s="5" t="s">
        <v>381</v>
      </c>
      <c r="C357" s="7"/>
      <c r="D357" s="7"/>
      <c r="E357" s="7"/>
      <c r="F357" s="19">
        <f>F358+F362</f>
        <v>26674.5</v>
      </c>
      <c r="G357" s="19">
        <f>G358+G362</f>
        <v>26783.5</v>
      </c>
      <c r="H357" s="19">
        <f>H358+H362</f>
        <v>26007.600000000002</v>
      </c>
      <c r="I357" s="19">
        <f>I358+I362</f>
        <v>25444.400000000001</v>
      </c>
    </row>
    <row r="358" spans="1:9" s="2" customFormat="1" ht="15.65" x14ac:dyDescent="0.25">
      <c r="A358" s="22" t="s">
        <v>56</v>
      </c>
      <c r="B358" s="5" t="s">
        <v>382</v>
      </c>
      <c r="C358" s="7"/>
      <c r="D358" s="7"/>
      <c r="E358" s="7"/>
      <c r="F358" s="19">
        <f>F361</f>
        <v>826.6</v>
      </c>
      <c r="G358" s="19">
        <f>G361</f>
        <v>826.6</v>
      </c>
      <c r="H358" s="19">
        <f>H361</f>
        <v>805.9</v>
      </c>
      <c r="I358" s="19">
        <f>I361</f>
        <v>785.3</v>
      </c>
    </row>
    <row r="359" spans="1:9" s="2" customFormat="1" ht="31.25" x14ac:dyDescent="0.25">
      <c r="A359" s="30" t="s">
        <v>95</v>
      </c>
      <c r="B359" s="5" t="s">
        <v>382</v>
      </c>
      <c r="C359" s="7">
        <v>200</v>
      </c>
      <c r="D359" s="7"/>
      <c r="E359" s="7"/>
      <c r="F359" s="19">
        <f>F361</f>
        <v>826.6</v>
      </c>
      <c r="G359" s="19">
        <f>G361</f>
        <v>826.6</v>
      </c>
      <c r="H359" s="19">
        <f>H361</f>
        <v>805.9</v>
      </c>
      <c r="I359" s="19">
        <f>I361</f>
        <v>785.3</v>
      </c>
    </row>
    <row r="360" spans="1:9" s="2" customFormat="1" ht="15.65" x14ac:dyDescent="0.25">
      <c r="A360" s="25" t="s">
        <v>80</v>
      </c>
      <c r="B360" s="5" t="s">
        <v>382</v>
      </c>
      <c r="C360" s="7">
        <v>200</v>
      </c>
      <c r="D360" s="7" t="s">
        <v>13</v>
      </c>
      <c r="E360" s="6" t="s">
        <v>46</v>
      </c>
      <c r="F360" s="19">
        <f>F361</f>
        <v>826.6</v>
      </c>
      <c r="G360" s="19">
        <f>G361</f>
        <v>826.6</v>
      </c>
      <c r="H360" s="19">
        <f>H361</f>
        <v>805.9</v>
      </c>
      <c r="I360" s="19">
        <f>I361</f>
        <v>785.3</v>
      </c>
    </row>
    <row r="361" spans="1:9" s="2" customFormat="1" ht="15.65" x14ac:dyDescent="0.25">
      <c r="A361" s="25" t="s">
        <v>19</v>
      </c>
      <c r="B361" s="5" t="s">
        <v>382</v>
      </c>
      <c r="C361" s="7">
        <v>200</v>
      </c>
      <c r="D361" s="7" t="s">
        <v>13</v>
      </c>
      <c r="E361" s="7" t="s">
        <v>13</v>
      </c>
      <c r="F361" s="19">
        <v>826.6</v>
      </c>
      <c r="G361" s="12">
        <v>826.6</v>
      </c>
      <c r="H361" s="41">
        <f>ROUND(F361*0.975,1)</f>
        <v>805.9</v>
      </c>
      <c r="I361" s="41">
        <f>ROUND(G361*0.95,1)</f>
        <v>785.3</v>
      </c>
    </row>
    <row r="362" spans="1:9" s="2" customFormat="1" ht="31.25" x14ac:dyDescent="0.25">
      <c r="A362" s="22" t="s">
        <v>57</v>
      </c>
      <c r="B362" s="5" t="s">
        <v>383</v>
      </c>
      <c r="C362" s="8"/>
      <c r="D362" s="7"/>
      <c r="E362" s="7"/>
      <c r="F362" s="19">
        <f>F363+F366</f>
        <v>25847.9</v>
      </c>
      <c r="G362" s="19">
        <f>G363+G366</f>
        <v>25956.9</v>
      </c>
      <c r="H362" s="19">
        <f>H363+H366</f>
        <v>25201.7</v>
      </c>
      <c r="I362" s="19">
        <f>I363+I366</f>
        <v>24659.100000000002</v>
      </c>
    </row>
    <row r="363" spans="1:9" s="2" customFormat="1" ht="78.150000000000006" x14ac:dyDescent="0.25">
      <c r="A363" s="22" t="s">
        <v>30</v>
      </c>
      <c r="B363" s="5" t="s">
        <v>383</v>
      </c>
      <c r="C363" s="7">
        <v>100</v>
      </c>
      <c r="D363" s="7"/>
      <c r="E363" s="7"/>
      <c r="F363" s="19">
        <f>F365</f>
        <v>3457.4</v>
      </c>
      <c r="G363" s="19">
        <f>G365</f>
        <v>3457.4</v>
      </c>
      <c r="H363" s="19">
        <f>H365</f>
        <v>3457.4</v>
      </c>
      <c r="I363" s="19">
        <f>I365</f>
        <v>3457.4</v>
      </c>
    </row>
    <row r="364" spans="1:9" s="2" customFormat="1" ht="15.65" x14ac:dyDescent="0.25">
      <c r="A364" s="25" t="s">
        <v>80</v>
      </c>
      <c r="B364" s="5" t="s">
        <v>383</v>
      </c>
      <c r="C364" s="7">
        <v>100</v>
      </c>
      <c r="D364" s="7" t="s">
        <v>13</v>
      </c>
      <c r="E364" s="6" t="s">
        <v>46</v>
      </c>
      <c r="F364" s="19">
        <f>F365</f>
        <v>3457.4</v>
      </c>
      <c r="G364" s="19">
        <f>G365</f>
        <v>3457.4</v>
      </c>
      <c r="H364" s="19">
        <f>H365</f>
        <v>3457.4</v>
      </c>
      <c r="I364" s="19">
        <f>I365</f>
        <v>3457.4</v>
      </c>
    </row>
    <row r="365" spans="1:9" s="2" customFormat="1" ht="15.65" x14ac:dyDescent="0.25">
      <c r="A365" s="25" t="s">
        <v>19</v>
      </c>
      <c r="B365" s="5" t="s">
        <v>383</v>
      </c>
      <c r="C365" s="7">
        <v>100</v>
      </c>
      <c r="D365" s="7" t="s">
        <v>13</v>
      </c>
      <c r="E365" s="7" t="s">
        <v>13</v>
      </c>
      <c r="F365" s="19">
        <v>3457.4</v>
      </c>
      <c r="G365" s="19">
        <v>3457.4</v>
      </c>
      <c r="H365" s="19">
        <f>F365</f>
        <v>3457.4</v>
      </c>
      <c r="I365" s="19">
        <f>G365</f>
        <v>3457.4</v>
      </c>
    </row>
    <row r="366" spans="1:9" s="2" customFormat="1" ht="31.25" x14ac:dyDescent="0.25">
      <c r="A366" s="22" t="s">
        <v>33</v>
      </c>
      <c r="B366" s="5" t="s">
        <v>383</v>
      </c>
      <c r="C366" s="7">
        <v>600</v>
      </c>
      <c r="D366" s="7"/>
      <c r="E366" s="7"/>
      <c r="F366" s="19">
        <f>F368</f>
        <v>22390.5</v>
      </c>
      <c r="G366" s="19">
        <f>G368</f>
        <v>22499.5</v>
      </c>
      <c r="H366" s="19">
        <f>H368</f>
        <v>21744.3</v>
      </c>
      <c r="I366" s="19">
        <f>I368</f>
        <v>21201.7</v>
      </c>
    </row>
    <row r="367" spans="1:9" s="2" customFormat="1" ht="15.65" x14ac:dyDescent="0.25">
      <c r="A367" s="25" t="s">
        <v>80</v>
      </c>
      <c r="B367" s="5" t="s">
        <v>383</v>
      </c>
      <c r="C367" s="7">
        <v>600</v>
      </c>
      <c r="D367" s="7" t="s">
        <v>13</v>
      </c>
      <c r="E367" s="6" t="s">
        <v>46</v>
      </c>
      <c r="F367" s="19">
        <f>F368</f>
        <v>22390.5</v>
      </c>
      <c r="G367" s="19">
        <f>G368</f>
        <v>22499.5</v>
      </c>
      <c r="H367" s="19">
        <f>H368</f>
        <v>21744.3</v>
      </c>
      <c r="I367" s="19">
        <f>I368</f>
        <v>21201.7</v>
      </c>
    </row>
    <row r="368" spans="1:9" s="2" customFormat="1" ht="15.65" x14ac:dyDescent="0.25">
      <c r="A368" s="25" t="s">
        <v>19</v>
      </c>
      <c r="B368" s="5" t="s">
        <v>383</v>
      </c>
      <c r="C368" s="7">
        <v>600</v>
      </c>
      <c r="D368" s="7" t="s">
        <v>13</v>
      </c>
      <c r="E368" s="7" t="s">
        <v>13</v>
      </c>
      <c r="F368" s="19">
        <v>22390.5</v>
      </c>
      <c r="G368" s="19">
        <v>22499.5</v>
      </c>
      <c r="H368" s="41">
        <f>ROUND(F368*0.975-(F365*0.025),1)</f>
        <v>21744.3</v>
      </c>
      <c r="I368" s="41">
        <f>ROUND(G368*0.95-(G365*0.05),1)</f>
        <v>21201.7</v>
      </c>
    </row>
    <row r="369" spans="1:9" s="2" customFormat="1" ht="15.65" x14ac:dyDescent="0.25">
      <c r="A369" s="48" t="s">
        <v>64</v>
      </c>
      <c r="B369" s="35" t="s">
        <v>131</v>
      </c>
      <c r="C369" s="35"/>
      <c r="D369" s="35"/>
      <c r="E369" s="35"/>
      <c r="F369" s="47">
        <f>F370+F374+F393+F400+F408+F412+F416+F420+F427+F434+F441+F445+F449+F453+F457+F464+F468+F472+F476+F480+F490+F494+F498+F502+F506+F514+F518+F510+F404</f>
        <v>161682</v>
      </c>
      <c r="G369" s="47">
        <f>G370+G374+G393+G400+G408+G412+G416+G420+G427+G434+G441+G445+G449+G453+G457+G464+G468+G472+G476+G480+G490+G494+G498+G502+G506+G514+G518+G510+G404</f>
        <v>157376.9</v>
      </c>
      <c r="H369" s="47">
        <f>H370+H374+H393+H400+H408+H412+H416+H420+H427+H434+H441+H445+H449+H453+H457+H464+H468+H472+H476+H480+H490+H494+H498+H502+H506+H514+H518+H510+H404</f>
        <v>155289.04999999999</v>
      </c>
      <c r="I369" s="47">
        <f>I370+I374+I393+I400+I408+I412+I416+I420+I427+I434+I441+I445+I449+I453+I457+I464+I468+I472+I476+I480+I490+I494+I498+I502+I506+I514+I518+I510+I404</f>
        <v>144556.50000000003</v>
      </c>
    </row>
    <row r="370" spans="1:9" s="2" customFormat="1" ht="15.65" x14ac:dyDescent="0.25">
      <c r="A370" s="24" t="s">
        <v>5</v>
      </c>
      <c r="B370" s="5" t="s">
        <v>132</v>
      </c>
      <c r="C370" s="65"/>
      <c r="D370" s="61"/>
      <c r="E370" s="61"/>
      <c r="F370" s="19">
        <f>F373</f>
        <v>1896.3</v>
      </c>
      <c r="G370" s="19">
        <f>G373</f>
        <v>1896.3</v>
      </c>
      <c r="H370" s="19">
        <f>H373</f>
        <v>1896.3</v>
      </c>
      <c r="I370" s="19">
        <f>I373</f>
        <v>1896.3</v>
      </c>
    </row>
    <row r="371" spans="1:9" s="2" customFormat="1" ht="61.5" customHeight="1" x14ac:dyDescent="0.25">
      <c r="A371" s="22" t="s">
        <v>30</v>
      </c>
      <c r="B371" s="5" t="s">
        <v>132</v>
      </c>
      <c r="C371" s="7">
        <v>100</v>
      </c>
      <c r="D371" s="7"/>
      <c r="E371" s="7"/>
      <c r="F371" s="19">
        <f>F373</f>
        <v>1896.3</v>
      </c>
      <c r="G371" s="19">
        <f>G373</f>
        <v>1896.3</v>
      </c>
      <c r="H371" s="19">
        <f>H373</f>
        <v>1896.3</v>
      </c>
      <c r="I371" s="19">
        <f>I373</f>
        <v>1896.3</v>
      </c>
    </row>
    <row r="372" spans="1:9" s="2" customFormat="1" ht="15.65" x14ac:dyDescent="0.25">
      <c r="A372" s="24" t="s">
        <v>79</v>
      </c>
      <c r="B372" s="5" t="s">
        <v>132</v>
      </c>
      <c r="C372" s="7">
        <v>100</v>
      </c>
      <c r="D372" s="7" t="s">
        <v>3</v>
      </c>
      <c r="E372" s="5" t="s">
        <v>46</v>
      </c>
      <c r="F372" s="19">
        <f>F373</f>
        <v>1896.3</v>
      </c>
      <c r="G372" s="19">
        <f>G373</f>
        <v>1896.3</v>
      </c>
      <c r="H372" s="19">
        <f>H373</f>
        <v>1896.3</v>
      </c>
      <c r="I372" s="19">
        <f>I373</f>
        <v>1896.3</v>
      </c>
    </row>
    <row r="373" spans="1:9" s="2" customFormat="1" ht="31.25" x14ac:dyDescent="0.25">
      <c r="A373" s="24" t="s">
        <v>21</v>
      </c>
      <c r="B373" s="5" t="s">
        <v>132</v>
      </c>
      <c r="C373" s="7">
        <v>100</v>
      </c>
      <c r="D373" s="7" t="s">
        <v>3</v>
      </c>
      <c r="E373" s="7" t="s">
        <v>4</v>
      </c>
      <c r="F373" s="19">
        <v>1896.3</v>
      </c>
      <c r="G373" s="19">
        <v>1896.3</v>
      </c>
      <c r="H373" s="19">
        <f>F373</f>
        <v>1896.3</v>
      </c>
      <c r="I373" s="19">
        <f>G373</f>
        <v>1896.3</v>
      </c>
    </row>
    <row r="374" spans="1:9" s="2" customFormat="1" ht="15.65" x14ac:dyDescent="0.25">
      <c r="A374" s="24" t="s">
        <v>7</v>
      </c>
      <c r="B374" s="5" t="s">
        <v>133</v>
      </c>
      <c r="C374" s="65"/>
      <c r="D374" s="61"/>
      <c r="E374" s="61"/>
      <c r="F374" s="19">
        <f>F375+F381+F387</f>
        <v>64248.4</v>
      </c>
      <c r="G374" s="19">
        <f>G375+G381+G387</f>
        <v>64486.200000000004</v>
      </c>
      <c r="H374" s="19">
        <f>H375+H381+H387</f>
        <v>62479.899999999994</v>
      </c>
      <c r="I374" s="19">
        <f>I375+I381+I387</f>
        <v>60937.1</v>
      </c>
    </row>
    <row r="375" spans="1:9" s="2" customFormat="1" ht="63.7" customHeight="1" x14ac:dyDescent="0.25">
      <c r="A375" s="22" t="s">
        <v>30</v>
      </c>
      <c r="B375" s="5" t="s">
        <v>133</v>
      </c>
      <c r="C375" s="7">
        <v>100</v>
      </c>
      <c r="D375" s="7"/>
      <c r="E375" s="7"/>
      <c r="F375" s="19">
        <f>F376</f>
        <v>45947.1</v>
      </c>
      <c r="G375" s="19">
        <f>G376</f>
        <v>45947.1</v>
      </c>
      <c r="H375" s="19">
        <f>H376</f>
        <v>45947.1</v>
      </c>
      <c r="I375" s="19">
        <f>I376</f>
        <v>45947.1</v>
      </c>
    </row>
    <row r="376" spans="1:9" s="2" customFormat="1" ht="15.65" x14ac:dyDescent="0.25">
      <c r="A376" s="24" t="s">
        <v>79</v>
      </c>
      <c r="B376" s="5" t="s">
        <v>133</v>
      </c>
      <c r="C376" s="7">
        <v>100</v>
      </c>
      <c r="D376" s="7" t="s">
        <v>3</v>
      </c>
      <c r="E376" s="5" t="s">
        <v>46</v>
      </c>
      <c r="F376" s="19">
        <f>F377+F378+F379+F380</f>
        <v>45947.1</v>
      </c>
      <c r="G376" s="19">
        <f>G377+G378+G379+G380</f>
        <v>45947.1</v>
      </c>
      <c r="H376" s="19">
        <f>H377+H378+H379+H380</f>
        <v>45947.1</v>
      </c>
      <c r="I376" s="19">
        <f>I377+I378+I379+I380</f>
        <v>45947.1</v>
      </c>
    </row>
    <row r="377" spans="1:9" s="2" customFormat="1" ht="46.9" x14ac:dyDescent="0.25">
      <c r="A377" s="24" t="s">
        <v>15</v>
      </c>
      <c r="B377" s="5" t="s">
        <v>133</v>
      </c>
      <c r="C377" s="7">
        <v>100</v>
      </c>
      <c r="D377" s="7" t="s">
        <v>3</v>
      </c>
      <c r="E377" s="5" t="s">
        <v>6</v>
      </c>
      <c r="F377" s="19">
        <v>10337.700000000001</v>
      </c>
      <c r="G377" s="19">
        <v>10337.700000000001</v>
      </c>
      <c r="H377" s="19">
        <f t="shared" ref="H377:I380" si="51">F377</f>
        <v>10337.700000000001</v>
      </c>
      <c r="I377" s="19">
        <f t="shared" si="51"/>
        <v>10337.700000000001</v>
      </c>
    </row>
    <row r="378" spans="1:9" s="2" customFormat="1" ht="31.25" x14ac:dyDescent="0.25">
      <c r="A378" s="22" t="s">
        <v>47</v>
      </c>
      <c r="B378" s="5" t="s">
        <v>133</v>
      </c>
      <c r="C378" s="7">
        <v>100</v>
      </c>
      <c r="D378" s="7" t="s">
        <v>3</v>
      </c>
      <c r="E378" s="61">
        <v>4</v>
      </c>
      <c r="F378" s="19">
        <v>20477.2</v>
      </c>
      <c r="G378" s="19">
        <v>20477.2</v>
      </c>
      <c r="H378" s="19">
        <f t="shared" si="51"/>
        <v>20477.2</v>
      </c>
      <c r="I378" s="19">
        <f t="shared" si="51"/>
        <v>20477.2</v>
      </c>
    </row>
    <row r="379" spans="1:9" s="2" customFormat="1" ht="46.9" x14ac:dyDescent="0.25">
      <c r="A379" s="24" t="s">
        <v>22</v>
      </c>
      <c r="B379" s="5" t="s">
        <v>133</v>
      </c>
      <c r="C379" s="7">
        <v>100</v>
      </c>
      <c r="D379" s="7" t="s">
        <v>3</v>
      </c>
      <c r="E379" s="7" t="s">
        <v>31</v>
      </c>
      <c r="F379" s="19">
        <v>9530.5</v>
      </c>
      <c r="G379" s="19">
        <v>9530.5</v>
      </c>
      <c r="H379" s="19">
        <f t="shared" si="51"/>
        <v>9530.5</v>
      </c>
      <c r="I379" s="19">
        <f t="shared" si="51"/>
        <v>9530.5</v>
      </c>
    </row>
    <row r="380" spans="1:9" s="2" customFormat="1" ht="15.65" x14ac:dyDescent="0.25">
      <c r="A380" s="24" t="s">
        <v>23</v>
      </c>
      <c r="B380" s="5" t="s">
        <v>133</v>
      </c>
      <c r="C380" s="7">
        <v>100</v>
      </c>
      <c r="D380" s="7" t="s">
        <v>3</v>
      </c>
      <c r="E380" s="7">
        <v>13</v>
      </c>
      <c r="F380" s="19">
        <v>5601.7</v>
      </c>
      <c r="G380" s="19">
        <v>5601.7</v>
      </c>
      <c r="H380" s="19">
        <f t="shared" si="51"/>
        <v>5601.7</v>
      </c>
      <c r="I380" s="19">
        <f t="shared" si="51"/>
        <v>5601.7</v>
      </c>
    </row>
    <row r="381" spans="1:9" s="2" customFormat="1" ht="31.25" x14ac:dyDescent="0.25">
      <c r="A381" s="30" t="s">
        <v>95</v>
      </c>
      <c r="B381" s="5" t="s">
        <v>133</v>
      </c>
      <c r="C381" s="7">
        <v>200</v>
      </c>
      <c r="D381" s="7"/>
      <c r="E381" s="5"/>
      <c r="F381" s="19">
        <f>F382</f>
        <v>17953.5</v>
      </c>
      <c r="G381" s="19">
        <f>G382</f>
        <v>18191.300000000003</v>
      </c>
      <c r="H381" s="19">
        <f>H382</f>
        <v>16193.6</v>
      </c>
      <c r="I381" s="19">
        <f>I382</f>
        <v>14659.6</v>
      </c>
    </row>
    <row r="382" spans="1:9" s="2" customFormat="1" ht="15.65" x14ac:dyDescent="0.25">
      <c r="A382" s="24" t="s">
        <v>79</v>
      </c>
      <c r="B382" s="5" t="s">
        <v>133</v>
      </c>
      <c r="C382" s="7">
        <v>200</v>
      </c>
      <c r="D382" s="7" t="s">
        <v>3</v>
      </c>
      <c r="E382" s="5" t="s">
        <v>46</v>
      </c>
      <c r="F382" s="19">
        <f>F383+F384+F385+F386</f>
        <v>17953.5</v>
      </c>
      <c r="G382" s="19">
        <f>G383+G384+G385+G386</f>
        <v>18191.300000000003</v>
      </c>
      <c r="H382" s="19">
        <f>H383+H384+H385+H386</f>
        <v>16193.6</v>
      </c>
      <c r="I382" s="19">
        <f>I383+I384+I385+I386</f>
        <v>14659.6</v>
      </c>
    </row>
    <row r="383" spans="1:9" s="2" customFormat="1" ht="46.9" x14ac:dyDescent="0.25">
      <c r="A383" s="24" t="s">
        <v>15</v>
      </c>
      <c r="B383" s="5" t="s">
        <v>133</v>
      </c>
      <c r="C383" s="7">
        <v>200</v>
      </c>
      <c r="D383" s="7" t="s">
        <v>3</v>
      </c>
      <c r="E383" s="7" t="s">
        <v>6</v>
      </c>
      <c r="F383" s="19">
        <v>7394.3</v>
      </c>
      <c r="G383" s="19">
        <v>7478.8</v>
      </c>
      <c r="H383" s="41">
        <f>ROUND(F383*0.975-(H373+H377)*0.025,1)</f>
        <v>6903.6</v>
      </c>
      <c r="I383" s="41">
        <f>ROUND(G383*0.95-(I373+I377)*0.05,1)</f>
        <v>6493.2</v>
      </c>
    </row>
    <row r="384" spans="1:9" s="2" customFormat="1" ht="31.25" x14ac:dyDescent="0.25">
      <c r="A384" s="22" t="s">
        <v>47</v>
      </c>
      <c r="B384" s="5" t="s">
        <v>133</v>
      </c>
      <c r="C384" s="7">
        <v>200</v>
      </c>
      <c r="D384" s="7" t="s">
        <v>3</v>
      </c>
      <c r="E384" s="61">
        <v>4</v>
      </c>
      <c r="F384" s="21">
        <v>4211.5</v>
      </c>
      <c r="G384" s="21">
        <v>4256.1000000000004</v>
      </c>
      <c r="H384" s="41">
        <f>ROUND(F384*0.975-(H378+H510)*0.025,1)</f>
        <v>3479.3</v>
      </c>
      <c r="I384" s="41">
        <f>ROUND(G384*0.95-(I378+I510)*0.05,1)</f>
        <v>2789.4</v>
      </c>
    </row>
    <row r="385" spans="1:9" s="2" customFormat="1" ht="46.9" x14ac:dyDescent="0.25">
      <c r="A385" s="24" t="s">
        <v>22</v>
      </c>
      <c r="B385" s="5" t="s">
        <v>133</v>
      </c>
      <c r="C385" s="7">
        <v>200</v>
      </c>
      <c r="D385" s="7" t="s">
        <v>3</v>
      </c>
      <c r="E385" s="7" t="s">
        <v>31</v>
      </c>
      <c r="F385" s="21">
        <v>4512.5</v>
      </c>
      <c r="G385" s="19">
        <v>4581.6000000000004</v>
      </c>
      <c r="H385" s="41">
        <f>ROUND(F385*0.975-H379*0.025,1)</f>
        <v>4161.3999999999996</v>
      </c>
      <c r="I385" s="41">
        <f>ROUND(G385*0.95-I379*0.05,1)</f>
        <v>3876</v>
      </c>
    </row>
    <row r="386" spans="1:9" s="2" customFormat="1" ht="15.65" x14ac:dyDescent="0.25">
      <c r="A386" s="24" t="s">
        <v>23</v>
      </c>
      <c r="B386" s="5" t="s">
        <v>133</v>
      </c>
      <c r="C386" s="7">
        <v>200</v>
      </c>
      <c r="D386" s="7" t="s">
        <v>3</v>
      </c>
      <c r="E386" s="7">
        <v>13</v>
      </c>
      <c r="F386" s="19">
        <v>1835.2</v>
      </c>
      <c r="G386" s="19">
        <v>1874.8</v>
      </c>
      <c r="H386" s="41">
        <f>ROUND(F386*0.975-H380*0.025,1)</f>
        <v>1649.3</v>
      </c>
      <c r="I386" s="41">
        <f>ROUND(G386*0.95-I380*0.05,1)</f>
        <v>1501</v>
      </c>
    </row>
    <row r="387" spans="1:9" s="2" customFormat="1" ht="15.65" x14ac:dyDescent="0.25">
      <c r="A387" s="22" t="s">
        <v>32</v>
      </c>
      <c r="B387" s="5" t="s">
        <v>133</v>
      </c>
      <c r="C387" s="7">
        <v>800</v>
      </c>
      <c r="D387" s="7"/>
      <c r="E387" s="7"/>
      <c r="F387" s="19">
        <f>F388</f>
        <v>347.8</v>
      </c>
      <c r="G387" s="19">
        <f>G388</f>
        <v>347.8</v>
      </c>
      <c r="H387" s="19">
        <f>H388</f>
        <v>339.2</v>
      </c>
      <c r="I387" s="19">
        <f>I388</f>
        <v>330.40000000000003</v>
      </c>
    </row>
    <row r="388" spans="1:9" s="2" customFormat="1" ht="15.65" x14ac:dyDescent="0.25">
      <c r="A388" s="24" t="s">
        <v>79</v>
      </c>
      <c r="B388" s="5" t="s">
        <v>133</v>
      </c>
      <c r="C388" s="7">
        <v>800</v>
      </c>
      <c r="D388" s="7" t="s">
        <v>3</v>
      </c>
      <c r="E388" s="5" t="s">
        <v>46</v>
      </c>
      <c r="F388" s="19">
        <f>F389+F390+F391+F392</f>
        <v>347.8</v>
      </c>
      <c r="G388" s="19">
        <f>G389+G390+G391+G392</f>
        <v>347.8</v>
      </c>
      <c r="H388" s="19">
        <f>H389+H390+H391+H392</f>
        <v>339.2</v>
      </c>
      <c r="I388" s="19">
        <f>I389+I390+I391+I392</f>
        <v>330.40000000000003</v>
      </c>
    </row>
    <row r="389" spans="1:9" s="2" customFormat="1" ht="46.9" x14ac:dyDescent="0.25">
      <c r="A389" s="24" t="s">
        <v>15</v>
      </c>
      <c r="B389" s="5" t="s">
        <v>133</v>
      </c>
      <c r="C389" s="7">
        <v>800</v>
      </c>
      <c r="D389" s="7" t="s">
        <v>3</v>
      </c>
      <c r="E389" s="7" t="s">
        <v>6</v>
      </c>
      <c r="F389" s="19">
        <v>276.89999999999998</v>
      </c>
      <c r="G389" s="19">
        <v>276.89999999999998</v>
      </c>
      <c r="H389" s="41">
        <f>ROUND(F389*0.975,1)</f>
        <v>270</v>
      </c>
      <c r="I389" s="41">
        <f>ROUND(G389*0.95,1)</f>
        <v>263.10000000000002</v>
      </c>
    </row>
    <row r="390" spans="1:9" s="2" customFormat="1" ht="31.25" x14ac:dyDescent="0.25">
      <c r="A390" s="22" t="s">
        <v>47</v>
      </c>
      <c r="B390" s="5" t="s">
        <v>133</v>
      </c>
      <c r="C390" s="7">
        <v>800</v>
      </c>
      <c r="D390" s="7" t="s">
        <v>3</v>
      </c>
      <c r="E390" s="61">
        <v>4</v>
      </c>
      <c r="F390" s="21">
        <f>44.8+5+2</f>
        <v>51.8</v>
      </c>
      <c r="G390" s="21">
        <v>51.8</v>
      </c>
      <c r="H390" s="41">
        <f>ROUND(F390*0.975,1)</f>
        <v>50.5</v>
      </c>
      <c r="I390" s="41">
        <f>ROUND(G390*0.95,1)</f>
        <v>49.2</v>
      </c>
    </row>
    <row r="391" spans="1:9" s="2" customFormat="1" ht="46.9" x14ac:dyDescent="0.25">
      <c r="A391" s="24" t="s">
        <v>22</v>
      </c>
      <c r="B391" s="5" t="s">
        <v>133</v>
      </c>
      <c r="C391" s="7">
        <v>800</v>
      </c>
      <c r="D391" s="7" t="s">
        <v>3</v>
      </c>
      <c r="E391" s="7" t="s">
        <v>31</v>
      </c>
      <c r="F391" s="21">
        <v>9.1</v>
      </c>
      <c r="G391" s="19">
        <v>9.1</v>
      </c>
      <c r="H391" s="41">
        <f>ROUND(F391*0.975,1)</f>
        <v>8.9</v>
      </c>
      <c r="I391" s="41">
        <f>ROUND(G391*0.95,1)</f>
        <v>8.6</v>
      </c>
    </row>
    <row r="392" spans="1:9" s="2" customFormat="1" ht="15.65" x14ac:dyDescent="0.25">
      <c r="A392" s="24" t="s">
        <v>23</v>
      </c>
      <c r="B392" s="5" t="s">
        <v>133</v>
      </c>
      <c r="C392" s="7">
        <v>800</v>
      </c>
      <c r="D392" s="7" t="s">
        <v>3</v>
      </c>
      <c r="E392" s="7">
        <v>13</v>
      </c>
      <c r="F392" s="19">
        <v>10</v>
      </c>
      <c r="G392" s="19">
        <v>10</v>
      </c>
      <c r="H392" s="41">
        <f>ROUND(F392*0.975,1)</f>
        <v>9.8000000000000007</v>
      </c>
      <c r="I392" s="41">
        <f>ROUND(G392*0.95,1)</f>
        <v>9.5</v>
      </c>
    </row>
    <row r="393" spans="1:9" s="2" customFormat="1" ht="31.25" x14ac:dyDescent="0.25">
      <c r="A393" s="22" t="s">
        <v>17</v>
      </c>
      <c r="B393" s="5" t="s">
        <v>134</v>
      </c>
      <c r="C393" s="5"/>
      <c r="D393" s="5"/>
      <c r="E393" s="5"/>
      <c r="F393" s="19">
        <f>F395+F398</f>
        <v>1565.5</v>
      </c>
      <c r="G393" s="19">
        <f>G395+G398</f>
        <v>1565.5</v>
      </c>
      <c r="H393" s="19">
        <f>H395+H398</f>
        <v>1565.2</v>
      </c>
      <c r="I393" s="19">
        <f>I395+I398</f>
        <v>1564.9</v>
      </c>
    </row>
    <row r="394" spans="1:9" s="2" customFormat="1" ht="65.25" customHeight="1" x14ac:dyDescent="0.25">
      <c r="A394" s="22" t="s">
        <v>30</v>
      </c>
      <c r="B394" s="5" t="s">
        <v>134</v>
      </c>
      <c r="C394" s="7">
        <v>100</v>
      </c>
      <c r="D394" s="5"/>
      <c r="E394" s="5"/>
      <c r="F394" s="19">
        <f>F396</f>
        <v>1553.5</v>
      </c>
      <c r="G394" s="19">
        <f>G396</f>
        <v>1553.5</v>
      </c>
      <c r="H394" s="19">
        <f>H396</f>
        <v>1553.5</v>
      </c>
      <c r="I394" s="19">
        <f>I396</f>
        <v>1553.5</v>
      </c>
    </row>
    <row r="395" spans="1:9" s="2" customFormat="1" ht="31.25" x14ac:dyDescent="0.25">
      <c r="A395" s="24" t="s">
        <v>84</v>
      </c>
      <c r="B395" s="5" t="s">
        <v>134</v>
      </c>
      <c r="C395" s="7">
        <v>100</v>
      </c>
      <c r="D395" s="5" t="s">
        <v>6</v>
      </c>
      <c r="E395" s="5" t="s">
        <v>46</v>
      </c>
      <c r="F395" s="19">
        <f>F396</f>
        <v>1553.5</v>
      </c>
      <c r="G395" s="19">
        <f>G396</f>
        <v>1553.5</v>
      </c>
      <c r="H395" s="19">
        <f>H396</f>
        <v>1553.5</v>
      </c>
      <c r="I395" s="19">
        <f>I396</f>
        <v>1553.5</v>
      </c>
    </row>
    <row r="396" spans="1:9" s="2" customFormat="1" ht="46.9" x14ac:dyDescent="0.25">
      <c r="A396" s="22" t="s">
        <v>394</v>
      </c>
      <c r="B396" s="5" t="s">
        <v>134</v>
      </c>
      <c r="C396" s="7">
        <v>100</v>
      </c>
      <c r="D396" s="5" t="s">
        <v>6</v>
      </c>
      <c r="E396" s="5" t="s">
        <v>393</v>
      </c>
      <c r="F396" s="19">
        <v>1553.5</v>
      </c>
      <c r="G396" s="19">
        <v>1553.5</v>
      </c>
      <c r="H396" s="19">
        <f>F396</f>
        <v>1553.5</v>
      </c>
      <c r="I396" s="19">
        <f>G396</f>
        <v>1553.5</v>
      </c>
    </row>
    <row r="397" spans="1:9" s="2" customFormat="1" ht="31.25" x14ac:dyDescent="0.25">
      <c r="A397" s="30" t="s">
        <v>95</v>
      </c>
      <c r="B397" s="5" t="s">
        <v>134</v>
      </c>
      <c r="C397" s="7">
        <v>200</v>
      </c>
      <c r="D397" s="5"/>
      <c r="E397" s="5"/>
      <c r="F397" s="19">
        <f>F398</f>
        <v>12</v>
      </c>
      <c r="G397" s="19">
        <f t="shared" ref="G397:I398" si="52">G398</f>
        <v>12</v>
      </c>
      <c r="H397" s="19">
        <f t="shared" si="52"/>
        <v>11.7</v>
      </c>
      <c r="I397" s="19">
        <f t="shared" si="52"/>
        <v>11.4</v>
      </c>
    </row>
    <row r="398" spans="1:9" s="2" customFormat="1" ht="31.25" x14ac:dyDescent="0.25">
      <c r="A398" s="24" t="s">
        <v>84</v>
      </c>
      <c r="B398" s="5" t="s">
        <v>134</v>
      </c>
      <c r="C398" s="7">
        <v>200</v>
      </c>
      <c r="D398" s="5" t="s">
        <v>6</v>
      </c>
      <c r="E398" s="5" t="s">
        <v>46</v>
      </c>
      <c r="F398" s="19">
        <f>F399</f>
        <v>12</v>
      </c>
      <c r="G398" s="19">
        <f t="shared" si="52"/>
        <v>12</v>
      </c>
      <c r="H398" s="19">
        <f t="shared" si="52"/>
        <v>11.7</v>
      </c>
      <c r="I398" s="19">
        <f t="shared" si="52"/>
        <v>11.4</v>
      </c>
    </row>
    <row r="399" spans="1:9" s="2" customFormat="1" ht="46.9" x14ac:dyDescent="0.25">
      <c r="A399" s="22" t="s">
        <v>394</v>
      </c>
      <c r="B399" s="5" t="s">
        <v>134</v>
      </c>
      <c r="C399" s="7">
        <v>200</v>
      </c>
      <c r="D399" s="5" t="s">
        <v>6</v>
      </c>
      <c r="E399" s="5" t="s">
        <v>393</v>
      </c>
      <c r="F399" s="19">
        <v>12</v>
      </c>
      <c r="G399" s="19">
        <v>12</v>
      </c>
      <c r="H399" s="41">
        <f>ROUND(F399*0.975,1)</f>
        <v>11.7</v>
      </c>
      <c r="I399" s="41">
        <f>ROUND(G399*0.95,1)</f>
        <v>11.4</v>
      </c>
    </row>
    <row r="400" spans="1:9" s="2" customFormat="1" ht="31.25" x14ac:dyDescent="0.25">
      <c r="A400" s="22" t="s">
        <v>26</v>
      </c>
      <c r="B400" s="7" t="s">
        <v>135</v>
      </c>
      <c r="C400" s="7"/>
      <c r="D400" s="7"/>
      <c r="E400" s="7"/>
      <c r="F400" s="21">
        <f>F403</f>
        <v>468.9</v>
      </c>
      <c r="G400" s="21">
        <f>G403</f>
        <v>468.9</v>
      </c>
      <c r="H400" s="21">
        <f>H403</f>
        <v>457.2</v>
      </c>
      <c r="I400" s="21">
        <f>I403</f>
        <v>445.5</v>
      </c>
    </row>
    <row r="401" spans="1:9" s="2" customFormat="1" ht="15.65" x14ac:dyDescent="0.25">
      <c r="A401" s="22" t="s">
        <v>32</v>
      </c>
      <c r="B401" s="7" t="s">
        <v>135</v>
      </c>
      <c r="C401" s="7">
        <v>800</v>
      </c>
      <c r="D401" s="7"/>
      <c r="E401" s="7"/>
      <c r="F401" s="21">
        <f>F403</f>
        <v>468.9</v>
      </c>
      <c r="G401" s="21">
        <f>G403</f>
        <v>468.9</v>
      </c>
      <c r="H401" s="21">
        <f>H403</f>
        <v>457.2</v>
      </c>
      <c r="I401" s="21">
        <f>I403</f>
        <v>445.5</v>
      </c>
    </row>
    <row r="402" spans="1:9" s="2" customFormat="1" ht="15.65" x14ac:dyDescent="0.25">
      <c r="A402" s="24" t="s">
        <v>79</v>
      </c>
      <c r="B402" s="7" t="s">
        <v>135</v>
      </c>
      <c r="C402" s="7">
        <v>800</v>
      </c>
      <c r="D402" s="7" t="s">
        <v>3</v>
      </c>
      <c r="E402" s="5" t="s">
        <v>46</v>
      </c>
      <c r="F402" s="19">
        <f>F403</f>
        <v>468.9</v>
      </c>
      <c r="G402" s="19">
        <f>G403</f>
        <v>468.9</v>
      </c>
      <c r="H402" s="19">
        <f>H403</f>
        <v>457.2</v>
      </c>
      <c r="I402" s="19">
        <f>I403</f>
        <v>445.5</v>
      </c>
    </row>
    <row r="403" spans="1:9" s="2" customFormat="1" ht="15.65" x14ac:dyDescent="0.25">
      <c r="A403" s="24" t="s">
        <v>23</v>
      </c>
      <c r="B403" s="7" t="s">
        <v>135</v>
      </c>
      <c r="C403" s="7">
        <v>800</v>
      </c>
      <c r="D403" s="7" t="s">
        <v>3</v>
      </c>
      <c r="E403" s="7">
        <v>13</v>
      </c>
      <c r="F403" s="19">
        <v>468.9</v>
      </c>
      <c r="G403" s="19">
        <v>468.9</v>
      </c>
      <c r="H403" s="41">
        <f>ROUND(F403*0.975,1)</f>
        <v>457.2</v>
      </c>
      <c r="I403" s="41">
        <f>ROUND(G403*0.95,1)</f>
        <v>445.5</v>
      </c>
    </row>
    <row r="404" spans="1:9" s="2" customFormat="1" ht="48.1" customHeight="1" x14ac:dyDescent="0.25">
      <c r="A404" s="25" t="s">
        <v>402</v>
      </c>
      <c r="B404" s="5" t="s">
        <v>401</v>
      </c>
      <c r="C404" s="5"/>
      <c r="D404" s="5"/>
      <c r="E404" s="5"/>
      <c r="F404" s="19">
        <f t="shared" ref="F404:I406" si="53">F405</f>
        <v>5118.8</v>
      </c>
      <c r="G404" s="19">
        <f t="shared" si="53"/>
        <v>5118.8</v>
      </c>
      <c r="H404" s="19">
        <f t="shared" si="53"/>
        <v>4990.8</v>
      </c>
      <c r="I404" s="19">
        <f t="shared" si="53"/>
        <v>4862.8999999999996</v>
      </c>
    </row>
    <row r="405" spans="1:9" s="2" customFormat="1" ht="15.65" x14ac:dyDescent="0.25">
      <c r="A405" s="22" t="s">
        <v>36</v>
      </c>
      <c r="B405" s="5" t="s">
        <v>401</v>
      </c>
      <c r="C405" s="5" t="s">
        <v>37</v>
      </c>
      <c r="D405" s="5"/>
      <c r="E405" s="5"/>
      <c r="F405" s="19">
        <f t="shared" si="53"/>
        <v>5118.8</v>
      </c>
      <c r="G405" s="19">
        <f t="shared" si="53"/>
        <v>5118.8</v>
      </c>
      <c r="H405" s="19">
        <f t="shared" si="53"/>
        <v>4990.8</v>
      </c>
      <c r="I405" s="19">
        <f t="shared" si="53"/>
        <v>4862.8999999999996</v>
      </c>
    </row>
    <row r="406" spans="1:9" s="2" customFormat="1" ht="15.65" x14ac:dyDescent="0.25">
      <c r="A406" s="22" t="s">
        <v>81</v>
      </c>
      <c r="B406" s="5" t="s">
        <v>401</v>
      </c>
      <c r="C406" s="5" t="s">
        <v>37</v>
      </c>
      <c r="D406" s="5" t="s">
        <v>393</v>
      </c>
      <c r="E406" s="5" t="s">
        <v>46</v>
      </c>
      <c r="F406" s="19">
        <f t="shared" si="53"/>
        <v>5118.8</v>
      </c>
      <c r="G406" s="19">
        <f t="shared" si="53"/>
        <v>5118.8</v>
      </c>
      <c r="H406" s="19">
        <f t="shared" si="53"/>
        <v>4990.8</v>
      </c>
      <c r="I406" s="19">
        <f t="shared" si="53"/>
        <v>4862.8999999999996</v>
      </c>
    </row>
    <row r="407" spans="1:9" s="2" customFormat="1" ht="15.65" x14ac:dyDescent="0.25">
      <c r="A407" s="22" t="s">
        <v>14</v>
      </c>
      <c r="B407" s="5" t="s">
        <v>401</v>
      </c>
      <c r="C407" s="5" t="s">
        <v>37</v>
      </c>
      <c r="D407" s="5" t="s">
        <v>393</v>
      </c>
      <c r="E407" s="5" t="s">
        <v>6</v>
      </c>
      <c r="F407" s="19">
        <v>5118.8</v>
      </c>
      <c r="G407" s="19">
        <v>5118.8</v>
      </c>
      <c r="H407" s="19">
        <f>ROUND(F407*0.975,1)</f>
        <v>4990.8</v>
      </c>
      <c r="I407" s="19">
        <f>ROUND(G407*0.95,1)</f>
        <v>4862.8999999999996</v>
      </c>
    </row>
    <row r="408" spans="1:9" s="2" customFormat="1" ht="15.65" x14ac:dyDescent="0.25">
      <c r="A408" s="22" t="s">
        <v>9</v>
      </c>
      <c r="B408" s="7" t="s">
        <v>136</v>
      </c>
      <c r="C408" s="7"/>
      <c r="D408" s="7"/>
      <c r="E408" s="5"/>
      <c r="F408" s="19">
        <f>F411</f>
        <v>6461.5</v>
      </c>
      <c r="G408" s="19">
        <f>G411</f>
        <v>6461.5</v>
      </c>
      <c r="H408" s="19">
        <f>H411</f>
        <v>6300</v>
      </c>
      <c r="I408" s="19">
        <f>I411</f>
        <v>6138.4</v>
      </c>
    </row>
    <row r="409" spans="1:9" s="2" customFormat="1" ht="15.65" x14ac:dyDescent="0.25">
      <c r="A409" s="22" t="s">
        <v>32</v>
      </c>
      <c r="B409" s="7" t="s">
        <v>136</v>
      </c>
      <c r="C409" s="7">
        <v>800</v>
      </c>
      <c r="D409" s="7"/>
      <c r="E409" s="5"/>
      <c r="F409" s="19">
        <f>F411</f>
        <v>6461.5</v>
      </c>
      <c r="G409" s="19">
        <f>G411</f>
        <v>6461.5</v>
      </c>
      <c r="H409" s="19">
        <f>H411</f>
        <v>6300</v>
      </c>
      <c r="I409" s="19">
        <f>I411</f>
        <v>6138.4</v>
      </c>
    </row>
    <row r="410" spans="1:9" s="2" customFormat="1" ht="15.65" x14ac:dyDescent="0.25">
      <c r="A410" s="24" t="s">
        <v>79</v>
      </c>
      <c r="B410" s="7" t="s">
        <v>136</v>
      </c>
      <c r="C410" s="7">
        <v>800</v>
      </c>
      <c r="D410" s="7" t="s">
        <v>3</v>
      </c>
      <c r="E410" s="5" t="s">
        <v>46</v>
      </c>
      <c r="F410" s="19">
        <f>F411</f>
        <v>6461.5</v>
      </c>
      <c r="G410" s="19">
        <f>G411</f>
        <v>6461.5</v>
      </c>
      <c r="H410" s="19">
        <f>H411</f>
        <v>6300</v>
      </c>
      <c r="I410" s="19">
        <f>I411</f>
        <v>6138.4</v>
      </c>
    </row>
    <row r="411" spans="1:9" s="2" customFormat="1" ht="15.65" x14ac:dyDescent="0.25">
      <c r="A411" s="24" t="s">
        <v>23</v>
      </c>
      <c r="B411" s="7" t="s">
        <v>136</v>
      </c>
      <c r="C411" s="7">
        <v>800</v>
      </c>
      <c r="D411" s="7" t="s">
        <v>3</v>
      </c>
      <c r="E411" s="5" t="s">
        <v>76</v>
      </c>
      <c r="F411" s="19">
        <f>6961.5-500</f>
        <v>6461.5</v>
      </c>
      <c r="G411" s="19">
        <f>6961.5-500</f>
        <v>6461.5</v>
      </c>
      <c r="H411" s="41">
        <f>ROUND(F411*0.975,1)</f>
        <v>6300</v>
      </c>
      <c r="I411" s="41">
        <f>ROUND(G411*0.95,1)</f>
        <v>6138.4</v>
      </c>
    </row>
    <row r="412" spans="1:9" s="2" customFormat="1" ht="15.65" x14ac:dyDescent="0.25">
      <c r="A412" s="30" t="s">
        <v>190</v>
      </c>
      <c r="B412" s="5" t="s">
        <v>335</v>
      </c>
      <c r="C412" s="7"/>
      <c r="D412" s="33"/>
      <c r="E412" s="33"/>
      <c r="F412" s="19">
        <f>F413</f>
        <v>491.8</v>
      </c>
      <c r="G412" s="19">
        <f t="shared" ref="G412:I414" si="54">G413</f>
        <v>491.8</v>
      </c>
      <c r="H412" s="19">
        <f t="shared" si="54"/>
        <v>302.60000000000002</v>
      </c>
      <c r="I412" s="19">
        <f t="shared" si="54"/>
        <v>113.3</v>
      </c>
    </row>
    <row r="413" spans="1:9" s="2" customFormat="1" ht="31.25" x14ac:dyDescent="0.25">
      <c r="A413" s="30" t="s">
        <v>95</v>
      </c>
      <c r="B413" s="5" t="s">
        <v>335</v>
      </c>
      <c r="C413" s="7">
        <v>200</v>
      </c>
      <c r="D413" s="33"/>
      <c r="E413" s="33"/>
      <c r="F413" s="19">
        <f>F414</f>
        <v>491.8</v>
      </c>
      <c r="G413" s="19">
        <f t="shared" si="54"/>
        <v>491.8</v>
      </c>
      <c r="H413" s="19">
        <f t="shared" si="54"/>
        <v>302.60000000000002</v>
      </c>
      <c r="I413" s="19">
        <f t="shared" si="54"/>
        <v>113.3</v>
      </c>
    </row>
    <row r="414" spans="1:9" s="2" customFormat="1" ht="33.799999999999997" customHeight="1" x14ac:dyDescent="0.25">
      <c r="A414" s="24" t="s">
        <v>84</v>
      </c>
      <c r="B414" s="5" t="s">
        <v>335</v>
      </c>
      <c r="C414" s="7">
        <v>200</v>
      </c>
      <c r="D414" s="5" t="s">
        <v>6</v>
      </c>
      <c r="E414" s="5" t="s">
        <v>46</v>
      </c>
      <c r="F414" s="19">
        <f>F415</f>
        <v>491.8</v>
      </c>
      <c r="G414" s="19">
        <f t="shared" si="54"/>
        <v>491.8</v>
      </c>
      <c r="H414" s="19">
        <f t="shared" si="54"/>
        <v>302.60000000000002</v>
      </c>
      <c r="I414" s="19">
        <f t="shared" si="54"/>
        <v>113.3</v>
      </c>
    </row>
    <row r="415" spans="1:9" s="2" customFormat="1" ht="46.9" x14ac:dyDescent="0.25">
      <c r="A415" s="22" t="s">
        <v>394</v>
      </c>
      <c r="B415" s="5" t="s">
        <v>335</v>
      </c>
      <c r="C415" s="7">
        <v>200</v>
      </c>
      <c r="D415" s="5" t="s">
        <v>6</v>
      </c>
      <c r="E415" s="5" t="s">
        <v>393</v>
      </c>
      <c r="F415" s="19">
        <v>491.8</v>
      </c>
      <c r="G415" s="19">
        <v>491.8</v>
      </c>
      <c r="H415" s="43">
        <f>ROUND(F415*0.975-(H187+H396)*0.025,1)</f>
        <v>302.60000000000002</v>
      </c>
      <c r="I415" s="43">
        <f>ROUND(G415*0.95-(I187+I396)*0.05,1)</f>
        <v>113.3</v>
      </c>
    </row>
    <row r="416" spans="1:9" s="2" customFormat="1" ht="31.25" x14ac:dyDescent="0.25">
      <c r="A416" s="22" t="s">
        <v>171</v>
      </c>
      <c r="B416" s="5" t="s">
        <v>336</v>
      </c>
      <c r="C416" s="7"/>
      <c r="D416" s="7"/>
      <c r="E416" s="7"/>
      <c r="F416" s="19">
        <f>F417</f>
        <v>363.3</v>
      </c>
      <c r="G416" s="19">
        <f>G417</f>
        <v>363.3</v>
      </c>
      <c r="H416" s="19">
        <f>H417</f>
        <v>363.3</v>
      </c>
      <c r="I416" s="19">
        <f>I417</f>
        <v>363.3</v>
      </c>
    </row>
    <row r="417" spans="1:9" s="2" customFormat="1" ht="67.599999999999994" customHeight="1" x14ac:dyDescent="0.25">
      <c r="A417" s="22" t="s">
        <v>30</v>
      </c>
      <c r="B417" s="5" t="s">
        <v>336</v>
      </c>
      <c r="C417" s="7">
        <v>100</v>
      </c>
      <c r="D417" s="7"/>
      <c r="E417" s="7"/>
      <c r="F417" s="19">
        <f>F419</f>
        <v>363.3</v>
      </c>
      <c r="G417" s="19">
        <f>G419</f>
        <v>363.3</v>
      </c>
      <c r="H417" s="19">
        <f>H419</f>
        <v>363.3</v>
      </c>
      <c r="I417" s="19">
        <f>I419</f>
        <v>363.3</v>
      </c>
    </row>
    <row r="418" spans="1:9" s="2" customFormat="1" ht="15.65" x14ac:dyDescent="0.25">
      <c r="A418" s="24" t="s">
        <v>79</v>
      </c>
      <c r="B418" s="5" t="s">
        <v>336</v>
      </c>
      <c r="C418" s="7">
        <v>100</v>
      </c>
      <c r="D418" s="7" t="s">
        <v>3</v>
      </c>
      <c r="E418" s="5" t="s">
        <v>46</v>
      </c>
      <c r="F418" s="19">
        <f>F419</f>
        <v>363.3</v>
      </c>
      <c r="G418" s="19">
        <f>G419</f>
        <v>363.3</v>
      </c>
      <c r="H418" s="19">
        <f>H419</f>
        <v>363.3</v>
      </c>
      <c r="I418" s="19">
        <f>I419</f>
        <v>363.3</v>
      </c>
    </row>
    <row r="419" spans="1:9" s="2" customFormat="1" ht="31.25" x14ac:dyDescent="0.25">
      <c r="A419" s="22" t="s">
        <v>47</v>
      </c>
      <c r="B419" s="5" t="s">
        <v>336</v>
      </c>
      <c r="C419" s="7">
        <v>100</v>
      </c>
      <c r="D419" s="7" t="s">
        <v>3</v>
      </c>
      <c r="E419" s="7" t="s">
        <v>27</v>
      </c>
      <c r="F419" s="19">
        <v>363.3</v>
      </c>
      <c r="G419" s="19">
        <v>363.3</v>
      </c>
      <c r="H419" s="19">
        <f>F419</f>
        <v>363.3</v>
      </c>
      <c r="I419" s="19">
        <f>G419</f>
        <v>363.3</v>
      </c>
    </row>
    <row r="420" spans="1:9" s="2" customFormat="1" ht="46.9" x14ac:dyDescent="0.25">
      <c r="A420" s="66" t="s">
        <v>166</v>
      </c>
      <c r="B420" s="7" t="s">
        <v>137</v>
      </c>
      <c r="C420" s="7"/>
      <c r="D420" s="7"/>
      <c r="E420" s="7"/>
      <c r="F420" s="21">
        <f>F422+F425</f>
        <v>751.8</v>
      </c>
      <c r="G420" s="21">
        <f>G422+G425</f>
        <v>753.1</v>
      </c>
      <c r="H420" s="21">
        <f>H422+H425</f>
        <v>751.8</v>
      </c>
      <c r="I420" s="21">
        <f>I422+I425</f>
        <v>753.1</v>
      </c>
    </row>
    <row r="421" spans="1:9" s="2" customFormat="1" ht="60.8" customHeight="1" x14ac:dyDescent="0.25">
      <c r="A421" s="22" t="s">
        <v>30</v>
      </c>
      <c r="B421" s="7" t="s">
        <v>137</v>
      </c>
      <c r="C421" s="7">
        <v>100</v>
      </c>
      <c r="D421" s="7"/>
      <c r="E421" s="7"/>
      <c r="F421" s="19">
        <f>F423</f>
        <v>703</v>
      </c>
      <c r="G421" s="19">
        <f>G423</f>
        <v>703</v>
      </c>
      <c r="H421" s="19">
        <f>H423</f>
        <v>703</v>
      </c>
      <c r="I421" s="19">
        <f>I423</f>
        <v>703</v>
      </c>
    </row>
    <row r="422" spans="1:9" s="2" customFormat="1" ht="15.65" x14ac:dyDescent="0.25">
      <c r="A422" s="24" t="s">
        <v>79</v>
      </c>
      <c r="B422" s="7" t="s">
        <v>137</v>
      </c>
      <c r="C422" s="7">
        <v>100</v>
      </c>
      <c r="D422" s="7" t="s">
        <v>3</v>
      </c>
      <c r="E422" s="5" t="s">
        <v>46</v>
      </c>
      <c r="F422" s="19">
        <f>F423</f>
        <v>703</v>
      </c>
      <c r="G422" s="19">
        <f>G423</f>
        <v>703</v>
      </c>
      <c r="H422" s="19">
        <f>H423</f>
        <v>703</v>
      </c>
      <c r="I422" s="19">
        <f>I423</f>
        <v>703</v>
      </c>
    </row>
    <row r="423" spans="1:9" s="2" customFormat="1" ht="15.65" x14ac:dyDescent="0.25">
      <c r="A423" s="24" t="s">
        <v>23</v>
      </c>
      <c r="B423" s="7" t="s">
        <v>137</v>
      </c>
      <c r="C423" s="7">
        <v>100</v>
      </c>
      <c r="D423" s="7" t="s">
        <v>3</v>
      </c>
      <c r="E423" s="7">
        <v>13</v>
      </c>
      <c r="F423" s="19">
        <v>703</v>
      </c>
      <c r="G423" s="19">
        <v>703</v>
      </c>
      <c r="H423" s="19">
        <f>F423</f>
        <v>703</v>
      </c>
      <c r="I423" s="19">
        <f>G423</f>
        <v>703</v>
      </c>
    </row>
    <row r="424" spans="1:9" s="2" customFormat="1" ht="31.25" x14ac:dyDescent="0.25">
      <c r="A424" s="30" t="s">
        <v>95</v>
      </c>
      <c r="B424" s="7" t="s">
        <v>137</v>
      </c>
      <c r="C424" s="7">
        <v>200</v>
      </c>
      <c r="D424" s="7"/>
      <c r="E424" s="7"/>
      <c r="F424" s="19">
        <f>F426</f>
        <v>48.8</v>
      </c>
      <c r="G424" s="19">
        <f>G426</f>
        <v>50.1</v>
      </c>
      <c r="H424" s="19">
        <f>H426</f>
        <v>48.8</v>
      </c>
      <c r="I424" s="19">
        <f>I426</f>
        <v>50.1</v>
      </c>
    </row>
    <row r="425" spans="1:9" s="2" customFormat="1" ht="15.65" x14ac:dyDescent="0.25">
      <c r="A425" s="24" t="s">
        <v>79</v>
      </c>
      <c r="B425" s="7" t="s">
        <v>137</v>
      </c>
      <c r="C425" s="7">
        <v>200</v>
      </c>
      <c r="D425" s="7" t="s">
        <v>3</v>
      </c>
      <c r="E425" s="5" t="s">
        <v>46</v>
      </c>
      <c r="F425" s="19">
        <f>F426</f>
        <v>48.8</v>
      </c>
      <c r="G425" s="19">
        <f>G426</f>
        <v>50.1</v>
      </c>
      <c r="H425" s="19">
        <f>H426</f>
        <v>48.8</v>
      </c>
      <c r="I425" s="19">
        <f>I426</f>
        <v>50.1</v>
      </c>
    </row>
    <row r="426" spans="1:9" s="2" customFormat="1" ht="15.65" x14ac:dyDescent="0.25">
      <c r="A426" s="24" t="s">
        <v>23</v>
      </c>
      <c r="B426" s="7" t="s">
        <v>137</v>
      </c>
      <c r="C426" s="7">
        <v>200</v>
      </c>
      <c r="D426" s="7" t="s">
        <v>3</v>
      </c>
      <c r="E426" s="7">
        <v>13</v>
      </c>
      <c r="F426" s="19">
        <v>48.8</v>
      </c>
      <c r="G426" s="19">
        <v>50.1</v>
      </c>
      <c r="H426" s="19">
        <f>F426</f>
        <v>48.8</v>
      </c>
      <c r="I426" s="19">
        <f>G426</f>
        <v>50.1</v>
      </c>
    </row>
    <row r="427" spans="1:9" s="2" customFormat="1" ht="46.9" x14ac:dyDescent="0.25">
      <c r="A427" s="22" t="s">
        <v>167</v>
      </c>
      <c r="B427" s="7" t="s">
        <v>138</v>
      </c>
      <c r="C427" s="7"/>
      <c r="D427" s="7"/>
      <c r="E427" s="7"/>
      <c r="F427" s="21">
        <f>F429+F432</f>
        <v>378.6</v>
      </c>
      <c r="G427" s="21">
        <f>G429+G432</f>
        <v>378.6</v>
      </c>
      <c r="H427" s="21">
        <f>H429+H432</f>
        <v>378.6</v>
      </c>
      <c r="I427" s="21">
        <f>I429+I432</f>
        <v>378.6</v>
      </c>
    </row>
    <row r="428" spans="1:9" s="2" customFormat="1" ht="62.35" customHeight="1" x14ac:dyDescent="0.25">
      <c r="A428" s="22" t="s">
        <v>30</v>
      </c>
      <c r="B428" s="7" t="s">
        <v>138</v>
      </c>
      <c r="C428" s="7">
        <v>100</v>
      </c>
      <c r="D428" s="7"/>
      <c r="E428" s="7"/>
      <c r="F428" s="19">
        <f>F430</f>
        <v>372.5</v>
      </c>
      <c r="G428" s="19">
        <f>G430</f>
        <v>372.5</v>
      </c>
      <c r="H428" s="19">
        <f>H430</f>
        <v>372.5</v>
      </c>
      <c r="I428" s="19">
        <f>I430</f>
        <v>372.5</v>
      </c>
    </row>
    <row r="429" spans="1:9" s="2" customFormat="1" ht="15.65" x14ac:dyDescent="0.25">
      <c r="A429" s="24" t="s">
        <v>79</v>
      </c>
      <c r="B429" s="7" t="s">
        <v>138</v>
      </c>
      <c r="C429" s="7">
        <v>100</v>
      </c>
      <c r="D429" s="7" t="s">
        <v>3</v>
      </c>
      <c r="E429" s="5" t="s">
        <v>46</v>
      </c>
      <c r="F429" s="19">
        <f>F430</f>
        <v>372.5</v>
      </c>
      <c r="G429" s="19">
        <f>G430</f>
        <v>372.5</v>
      </c>
      <c r="H429" s="19">
        <f>H430</f>
        <v>372.5</v>
      </c>
      <c r="I429" s="19">
        <f>I430</f>
        <v>372.5</v>
      </c>
    </row>
    <row r="430" spans="1:9" s="2" customFormat="1" ht="15.65" x14ac:dyDescent="0.25">
      <c r="A430" s="24" t="s">
        <v>23</v>
      </c>
      <c r="B430" s="7" t="s">
        <v>138</v>
      </c>
      <c r="C430" s="7">
        <v>100</v>
      </c>
      <c r="D430" s="7" t="s">
        <v>3</v>
      </c>
      <c r="E430" s="7">
        <v>13</v>
      </c>
      <c r="F430" s="19">
        <v>372.5</v>
      </c>
      <c r="G430" s="19">
        <v>372.5</v>
      </c>
      <c r="H430" s="19">
        <f>F430</f>
        <v>372.5</v>
      </c>
      <c r="I430" s="19">
        <f>G430</f>
        <v>372.5</v>
      </c>
    </row>
    <row r="431" spans="1:9" s="2" customFormat="1" ht="31.25" x14ac:dyDescent="0.25">
      <c r="A431" s="30" t="s">
        <v>95</v>
      </c>
      <c r="B431" s="7" t="s">
        <v>138</v>
      </c>
      <c r="C431" s="7">
        <v>200</v>
      </c>
      <c r="D431" s="7"/>
      <c r="E431" s="7"/>
      <c r="F431" s="19">
        <f>F433</f>
        <v>6.1</v>
      </c>
      <c r="G431" s="19">
        <f>G433</f>
        <v>6.1</v>
      </c>
      <c r="H431" s="19">
        <f>H433</f>
        <v>6.1</v>
      </c>
      <c r="I431" s="19">
        <f>I433</f>
        <v>6.1</v>
      </c>
    </row>
    <row r="432" spans="1:9" s="2" customFormat="1" ht="15.65" x14ac:dyDescent="0.25">
      <c r="A432" s="24" t="s">
        <v>79</v>
      </c>
      <c r="B432" s="7" t="s">
        <v>138</v>
      </c>
      <c r="C432" s="7">
        <v>200</v>
      </c>
      <c r="D432" s="7" t="s">
        <v>3</v>
      </c>
      <c r="E432" s="5" t="s">
        <v>46</v>
      </c>
      <c r="F432" s="19">
        <f>F433</f>
        <v>6.1</v>
      </c>
      <c r="G432" s="19">
        <f>G433</f>
        <v>6.1</v>
      </c>
      <c r="H432" s="19">
        <f>H433</f>
        <v>6.1</v>
      </c>
      <c r="I432" s="19">
        <f>I433</f>
        <v>6.1</v>
      </c>
    </row>
    <row r="433" spans="1:9" s="2" customFormat="1" ht="15.65" x14ac:dyDescent="0.25">
      <c r="A433" s="24" t="s">
        <v>23</v>
      </c>
      <c r="B433" s="7" t="s">
        <v>138</v>
      </c>
      <c r="C433" s="7">
        <v>200</v>
      </c>
      <c r="D433" s="7" t="s">
        <v>3</v>
      </c>
      <c r="E433" s="7">
        <v>13</v>
      </c>
      <c r="F433" s="19">
        <v>6.1</v>
      </c>
      <c r="G433" s="19">
        <v>6.1</v>
      </c>
      <c r="H433" s="19">
        <f>F433</f>
        <v>6.1</v>
      </c>
      <c r="I433" s="19">
        <f>G433</f>
        <v>6.1</v>
      </c>
    </row>
    <row r="434" spans="1:9" s="2" customFormat="1" ht="93.75" x14ac:dyDescent="0.25">
      <c r="A434" s="22" t="s">
        <v>168</v>
      </c>
      <c r="B434" s="5" t="s">
        <v>139</v>
      </c>
      <c r="C434" s="5"/>
      <c r="D434" s="5"/>
      <c r="E434" s="5"/>
      <c r="F434" s="19">
        <f>F436+F439</f>
        <v>549.4</v>
      </c>
      <c r="G434" s="19">
        <f>G436+G439</f>
        <v>549.4</v>
      </c>
      <c r="H434" s="19">
        <f>H436+H439</f>
        <v>549.4</v>
      </c>
      <c r="I434" s="19">
        <f>I436+I439</f>
        <v>549.4</v>
      </c>
    </row>
    <row r="435" spans="1:9" s="2" customFormat="1" ht="64.55" customHeight="1" x14ac:dyDescent="0.25">
      <c r="A435" s="22" t="s">
        <v>30</v>
      </c>
      <c r="B435" s="5" t="s">
        <v>139</v>
      </c>
      <c r="C435" s="5" t="s">
        <v>48</v>
      </c>
      <c r="D435" s="5"/>
      <c r="E435" s="5"/>
      <c r="F435" s="19">
        <f>F436</f>
        <v>351.4</v>
      </c>
      <c r="G435" s="19">
        <f t="shared" ref="G435:I436" si="55">G436</f>
        <v>351.4</v>
      </c>
      <c r="H435" s="19">
        <f t="shared" si="55"/>
        <v>351.4</v>
      </c>
      <c r="I435" s="19">
        <f t="shared" si="55"/>
        <v>351.4</v>
      </c>
    </row>
    <row r="436" spans="1:9" s="2" customFormat="1" ht="15.65" x14ac:dyDescent="0.25">
      <c r="A436" s="24" t="s">
        <v>83</v>
      </c>
      <c r="B436" s="5" t="s">
        <v>139</v>
      </c>
      <c r="C436" s="5" t="s">
        <v>48</v>
      </c>
      <c r="D436" s="5" t="s">
        <v>10</v>
      </c>
      <c r="E436" s="5" t="s">
        <v>46</v>
      </c>
      <c r="F436" s="19">
        <f>F437</f>
        <v>351.4</v>
      </c>
      <c r="G436" s="19">
        <f t="shared" si="55"/>
        <v>351.4</v>
      </c>
      <c r="H436" s="19">
        <f t="shared" si="55"/>
        <v>351.4</v>
      </c>
      <c r="I436" s="19">
        <f t="shared" si="55"/>
        <v>351.4</v>
      </c>
    </row>
    <row r="437" spans="1:9" s="2" customFormat="1" ht="31.25" x14ac:dyDescent="0.25">
      <c r="A437" s="22" t="s">
        <v>169</v>
      </c>
      <c r="B437" s="5" t="s">
        <v>139</v>
      </c>
      <c r="C437" s="5" t="s">
        <v>48</v>
      </c>
      <c r="D437" s="5" t="s">
        <v>10</v>
      </c>
      <c r="E437" s="5" t="s">
        <v>10</v>
      </c>
      <c r="F437" s="19">
        <v>351.4</v>
      </c>
      <c r="G437" s="19">
        <v>351.4</v>
      </c>
      <c r="H437" s="19">
        <f>F437</f>
        <v>351.4</v>
      </c>
      <c r="I437" s="19">
        <f>G437</f>
        <v>351.4</v>
      </c>
    </row>
    <row r="438" spans="1:9" s="2" customFormat="1" ht="31.25" x14ac:dyDescent="0.25">
      <c r="A438" s="30" t="s">
        <v>95</v>
      </c>
      <c r="B438" s="5" t="s">
        <v>139</v>
      </c>
      <c r="C438" s="5" t="s">
        <v>60</v>
      </c>
      <c r="D438" s="5"/>
      <c r="E438" s="5"/>
      <c r="F438" s="19">
        <f>F439</f>
        <v>198</v>
      </c>
      <c r="G438" s="19">
        <f t="shared" ref="G438:I439" si="56">G439</f>
        <v>198</v>
      </c>
      <c r="H438" s="19">
        <f t="shared" si="56"/>
        <v>198</v>
      </c>
      <c r="I438" s="19">
        <f t="shared" si="56"/>
        <v>198</v>
      </c>
    </row>
    <row r="439" spans="1:9" s="2" customFormat="1" ht="15.65" x14ac:dyDescent="0.25">
      <c r="A439" s="24" t="s">
        <v>83</v>
      </c>
      <c r="B439" s="5" t="s">
        <v>139</v>
      </c>
      <c r="C439" s="5" t="s">
        <v>60</v>
      </c>
      <c r="D439" s="5" t="s">
        <v>10</v>
      </c>
      <c r="E439" s="5" t="s">
        <v>46</v>
      </c>
      <c r="F439" s="19">
        <f>F440</f>
        <v>198</v>
      </c>
      <c r="G439" s="19">
        <f t="shared" si="56"/>
        <v>198</v>
      </c>
      <c r="H439" s="19">
        <f t="shared" si="56"/>
        <v>198</v>
      </c>
      <c r="I439" s="19">
        <f t="shared" si="56"/>
        <v>198</v>
      </c>
    </row>
    <row r="440" spans="1:9" s="2" customFormat="1" ht="31.25" x14ac:dyDescent="0.25">
      <c r="A440" s="22" t="s">
        <v>169</v>
      </c>
      <c r="B440" s="5" t="s">
        <v>139</v>
      </c>
      <c r="C440" s="5" t="s">
        <v>60</v>
      </c>
      <c r="D440" s="5" t="s">
        <v>10</v>
      </c>
      <c r="E440" s="5" t="s">
        <v>10</v>
      </c>
      <c r="F440" s="19">
        <v>198</v>
      </c>
      <c r="G440" s="19">
        <v>198</v>
      </c>
      <c r="H440" s="19">
        <f>F440</f>
        <v>198</v>
      </c>
      <c r="I440" s="19">
        <f>G440</f>
        <v>198</v>
      </c>
    </row>
    <row r="441" spans="1:9" s="2" customFormat="1" ht="31.25" x14ac:dyDescent="0.25">
      <c r="A441" s="22" t="s">
        <v>337</v>
      </c>
      <c r="B441" s="7" t="s">
        <v>140</v>
      </c>
      <c r="C441" s="7"/>
      <c r="D441" s="7"/>
      <c r="E441" s="7"/>
      <c r="F441" s="21">
        <f>F442</f>
        <v>157.5</v>
      </c>
      <c r="G441" s="21">
        <f t="shared" ref="G441:H443" si="57">G442</f>
        <v>157.5</v>
      </c>
      <c r="H441" s="21">
        <f t="shared" si="57"/>
        <v>157.5</v>
      </c>
      <c r="I441" s="21">
        <f>I442</f>
        <v>157.5</v>
      </c>
    </row>
    <row r="442" spans="1:9" s="2" customFormat="1" ht="31.25" x14ac:dyDescent="0.25">
      <c r="A442" s="30" t="s">
        <v>95</v>
      </c>
      <c r="B442" s="7" t="s">
        <v>140</v>
      </c>
      <c r="C442" s="7">
        <v>200</v>
      </c>
      <c r="D442" s="7"/>
      <c r="E442" s="7"/>
      <c r="F442" s="19">
        <f>F443</f>
        <v>157.5</v>
      </c>
      <c r="G442" s="19">
        <f t="shared" si="57"/>
        <v>157.5</v>
      </c>
      <c r="H442" s="19">
        <f t="shared" si="57"/>
        <v>157.5</v>
      </c>
      <c r="I442" s="19">
        <f>I443</f>
        <v>157.5</v>
      </c>
    </row>
    <row r="443" spans="1:9" s="2" customFormat="1" ht="15.65" x14ac:dyDescent="0.25">
      <c r="A443" s="24" t="s">
        <v>79</v>
      </c>
      <c r="B443" s="7" t="s">
        <v>140</v>
      </c>
      <c r="C443" s="7">
        <v>200</v>
      </c>
      <c r="D443" s="7" t="s">
        <v>3</v>
      </c>
      <c r="E443" s="5" t="s">
        <v>46</v>
      </c>
      <c r="F443" s="19">
        <f>F444</f>
        <v>157.5</v>
      </c>
      <c r="G443" s="19">
        <f t="shared" si="57"/>
        <v>157.5</v>
      </c>
      <c r="H443" s="19">
        <f t="shared" si="57"/>
        <v>157.5</v>
      </c>
      <c r="I443" s="19">
        <f>I444</f>
        <v>157.5</v>
      </c>
    </row>
    <row r="444" spans="1:9" s="2" customFormat="1" ht="15.65" x14ac:dyDescent="0.25">
      <c r="A444" s="24" t="s">
        <v>23</v>
      </c>
      <c r="B444" s="7" t="s">
        <v>140</v>
      </c>
      <c r="C444" s="7">
        <v>200</v>
      </c>
      <c r="D444" s="7" t="s">
        <v>3</v>
      </c>
      <c r="E444" s="7">
        <v>13</v>
      </c>
      <c r="F444" s="19">
        <v>157.5</v>
      </c>
      <c r="G444" s="19">
        <v>157.5</v>
      </c>
      <c r="H444" s="19">
        <f>F444</f>
        <v>157.5</v>
      </c>
      <c r="I444" s="19">
        <f>G444</f>
        <v>157.5</v>
      </c>
    </row>
    <row r="445" spans="1:9" s="2" customFormat="1" ht="62.5" x14ac:dyDescent="0.25">
      <c r="A445" s="22" t="s">
        <v>188</v>
      </c>
      <c r="B445" s="7" t="s">
        <v>141</v>
      </c>
      <c r="C445" s="7"/>
      <c r="D445" s="7"/>
      <c r="E445" s="7"/>
      <c r="F445" s="19">
        <f>F448</f>
        <v>0.5</v>
      </c>
      <c r="G445" s="19">
        <f>G448</f>
        <v>0.5</v>
      </c>
      <c r="H445" s="19">
        <f>H448</f>
        <v>0.5</v>
      </c>
      <c r="I445" s="19">
        <f>I448</f>
        <v>0.5</v>
      </c>
    </row>
    <row r="446" spans="1:9" s="2" customFormat="1" ht="66.75" customHeight="1" x14ac:dyDescent="0.25">
      <c r="A446" s="22" t="s">
        <v>30</v>
      </c>
      <c r="B446" s="7" t="s">
        <v>141</v>
      </c>
      <c r="C446" s="7">
        <v>100</v>
      </c>
      <c r="D446" s="7"/>
      <c r="E446" s="7"/>
      <c r="F446" s="19">
        <f>F448</f>
        <v>0.5</v>
      </c>
      <c r="G446" s="19">
        <f>G448</f>
        <v>0.5</v>
      </c>
      <c r="H446" s="19">
        <f>H448</f>
        <v>0.5</v>
      </c>
      <c r="I446" s="19">
        <f>I448</f>
        <v>0.5</v>
      </c>
    </row>
    <row r="447" spans="1:9" s="2" customFormat="1" ht="15.65" x14ac:dyDescent="0.25">
      <c r="A447" s="24" t="s">
        <v>79</v>
      </c>
      <c r="B447" s="7" t="s">
        <v>141</v>
      </c>
      <c r="C447" s="7">
        <v>100</v>
      </c>
      <c r="D447" s="7" t="s">
        <v>3</v>
      </c>
      <c r="E447" s="5" t="s">
        <v>46</v>
      </c>
      <c r="F447" s="19">
        <f>F448</f>
        <v>0.5</v>
      </c>
      <c r="G447" s="19">
        <f>G448</f>
        <v>0.5</v>
      </c>
      <c r="H447" s="19">
        <f>H448</f>
        <v>0.5</v>
      </c>
      <c r="I447" s="19">
        <f>I448</f>
        <v>0.5</v>
      </c>
    </row>
    <row r="448" spans="1:9" s="2" customFormat="1" ht="15.65" x14ac:dyDescent="0.25">
      <c r="A448" s="24" t="s">
        <v>23</v>
      </c>
      <c r="B448" s="7" t="s">
        <v>141</v>
      </c>
      <c r="C448" s="7">
        <v>100</v>
      </c>
      <c r="D448" s="7" t="s">
        <v>3</v>
      </c>
      <c r="E448" s="7">
        <v>13</v>
      </c>
      <c r="F448" s="19">
        <v>0.5</v>
      </c>
      <c r="G448" s="19">
        <v>0.5</v>
      </c>
      <c r="H448" s="19">
        <f>F448</f>
        <v>0.5</v>
      </c>
      <c r="I448" s="19">
        <f>G448</f>
        <v>0.5</v>
      </c>
    </row>
    <row r="449" spans="1:9" s="2" customFormat="1" ht="46.9" x14ac:dyDescent="0.25">
      <c r="A449" s="22" t="s">
        <v>170</v>
      </c>
      <c r="B449" s="5" t="s">
        <v>142</v>
      </c>
      <c r="C449" s="5"/>
      <c r="D449" s="7"/>
      <c r="E449" s="5"/>
      <c r="F449" s="19">
        <f>F452</f>
        <v>25.5</v>
      </c>
      <c r="G449" s="19">
        <f>G452</f>
        <v>25.5</v>
      </c>
      <c r="H449" s="19">
        <f>H452</f>
        <v>25.5</v>
      </c>
      <c r="I449" s="19">
        <f>I452</f>
        <v>25.5</v>
      </c>
    </row>
    <row r="450" spans="1:9" s="2" customFormat="1" ht="61.5" customHeight="1" x14ac:dyDescent="0.25">
      <c r="A450" s="22" t="s">
        <v>30</v>
      </c>
      <c r="B450" s="5" t="s">
        <v>142</v>
      </c>
      <c r="C450" s="5" t="s">
        <v>48</v>
      </c>
      <c r="D450" s="7"/>
      <c r="E450" s="5"/>
      <c r="F450" s="19">
        <f>F452</f>
        <v>25.5</v>
      </c>
      <c r="G450" s="19">
        <f>G452</f>
        <v>25.5</v>
      </c>
      <c r="H450" s="19">
        <f>H452</f>
        <v>25.5</v>
      </c>
      <c r="I450" s="19">
        <f>I452</f>
        <v>25.5</v>
      </c>
    </row>
    <row r="451" spans="1:9" s="2" customFormat="1" ht="15.65" x14ac:dyDescent="0.25">
      <c r="A451" s="24" t="s">
        <v>79</v>
      </c>
      <c r="B451" s="5" t="s">
        <v>142</v>
      </c>
      <c r="C451" s="7" t="s">
        <v>48</v>
      </c>
      <c r="D451" s="7" t="s">
        <v>3</v>
      </c>
      <c r="E451" s="5" t="s">
        <v>46</v>
      </c>
      <c r="F451" s="19">
        <f>F452</f>
        <v>25.5</v>
      </c>
      <c r="G451" s="19">
        <f>G452</f>
        <v>25.5</v>
      </c>
      <c r="H451" s="19">
        <f>H452</f>
        <v>25.5</v>
      </c>
      <c r="I451" s="19">
        <f>I452</f>
        <v>25.5</v>
      </c>
    </row>
    <row r="452" spans="1:9" s="2" customFormat="1" ht="15.65" x14ac:dyDescent="0.25">
      <c r="A452" s="24" t="s">
        <v>23</v>
      </c>
      <c r="B452" s="5" t="s">
        <v>142</v>
      </c>
      <c r="C452" s="5" t="s">
        <v>48</v>
      </c>
      <c r="D452" s="7" t="s">
        <v>3</v>
      </c>
      <c r="E452" s="5" t="s">
        <v>77</v>
      </c>
      <c r="F452" s="19">
        <v>25.5</v>
      </c>
      <c r="G452" s="19">
        <v>25.5</v>
      </c>
      <c r="H452" s="19">
        <f>F452</f>
        <v>25.5</v>
      </c>
      <c r="I452" s="19">
        <f>G452</f>
        <v>25.5</v>
      </c>
    </row>
    <row r="453" spans="1:9" s="2" customFormat="1" ht="78.150000000000006" x14ac:dyDescent="0.25">
      <c r="A453" s="70" t="s">
        <v>397</v>
      </c>
      <c r="B453" s="5" t="s">
        <v>143</v>
      </c>
      <c r="C453" s="5"/>
      <c r="D453" s="7"/>
      <c r="E453" s="5"/>
      <c r="F453" s="19">
        <f>F456</f>
        <v>3925.1</v>
      </c>
      <c r="G453" s="19">
        <f>G456</f>
        <v>3935.7</v>
      </c>
      <c r="H453" s="19">
        <f>H456</f>
        <v>3925.1</v>
      </c>
      <c r="I453" s="19">
        <f>I456</f>
        <v>3935.7</v>
      </c>
    </row>
    <row r="454" spans="1:9" s="2" customFormat="1" ht="31.25" x14ac:dyDescent="0.25">
      <c r="A454" s="22" t="s">
        <v>33</v>
      </c>
      <c r="B454" s="5" t="s">
        <v>144</v>
      </c>
      <c r="C454" s="5" t="s">
        <v>61</v>
      </c>
      <c r="D454" s="7"/>
      <c r="E454" s="5"/>
      <c r="F454" s="19">
        <f>F456</f>
        <v>3925.1</v>
      </c>
      <c r="G454" s="19">
        <f>G456</f>
        <v>3935.7</v>
      </c>
      <c r="H454" s="19">
        <f>H456</f>
        <v>3925.1</v>
      </c>
      <c r="I454" s="19">
        <f>I456</f>
        <v>3935.7</v>
      </c>
    </row>
    <row r="455" spans="1:9" s="2" customFormat="1" ht="15.65" x14ac:dyDescent="0.25">
      <c r="A455" s="24" t="s">
        <v>79</v>
      </c>
      <c r="B455" s="5" t="s">
        <v>144</v>
      </c>
      <c r="C455" s="5" t="s">
        <v>61</v>
      </c>
      <c r="D455" s="7" t="s">
        <v>3</v>
      </c>
      <c r="E455" s="5" t="s">
        <v>46</v>
      </c>
      <c r="F455" s="19">
        <f>F456</f>
        <v>3925.1</v>
      </c>
      <c r="G455" s="19">
        <f>G456</f>
        <v>3935.7</v>
      </c>
      <c r="H455" s="19">
        <f>H456</f>
        <v>3925.1</v>
      </c>
      <c r="I455" s="19">
        <f>I456</f>
        <v>3935.7</v>
      </c>
    </row>
    <row r="456" spans="1:9" s="2" customFormat="1" ht="16.5" customHeight="1" x14ac:dyDescent="0.25">
      <c r="A456" s="24" t="s">
        <v>23</v>
      </c>
      <c r="B456" s="5" t="s">
        <v>144</v>
      </c>
      <c r="C456" s="5" t="s">
        <v>61</v>
      </c>
      <c r="D456" s="7" t="s">
        <v>3</v>
      </c>
      <c r="E456" s="5" t="s">
        <v>77</v>
      </c>
      <c r="F456" s="19">
        <v>3925.1</v>
      </c>
      <c r="G456" s="19">
        <v>3935.7</v>
      </c>
      <c r="H456" s="19">
        <f>F456</f>
        <v>3925.1</v>
      </c>
      <c r="I456" s="19">
        <f>G456</f>
        <v>3935.7</v>
      </c>
    </row>
    <row r="457" spans="1:9" s="2" customFormat="1" ht="46.9" x14ac:dyDescent="0.25">
      <c r="A457" s="22" t="s">
        <v>62</v>
      </c>
      <c r="B457" s="5" t="s">
        <v>338</v>
      </c>
      <c r="C457" s="7"/>
      <c r="D457" s="7"/>
      <c r="E457" s="7"/>
      <c r="F457" s="19">
        <f>F459+F462</f>
        <v>1097.5999999999999</v>
      </c>
      <c r="G457" s="19">
        <f>G459+G462</f>
        <v>1107.5</v>
      </c>
      <c r="H457" s="19">
        <f>H459+H462</f>
        <v>1070.2</v>
      </c>
      <c r="I457" s="19">
        <f>I459+I462</f>
        <v>1052.0999999999999</v>
      </c>
    </row>
    <row r="458" spans="1:9" s="2" customFormat="1" ht="64.55" customHeight="1" x14ac:dyDescent="0.25">
      <c r="A458" s="22" t="s">
        <v>30</v>
      </c>
      <c r="B458" s="5" t="s">
        <v>338</v>
      </c>
      <c r="C458" s="7">
        <v>100</v>
      </c>
      <c r="D458" s="7"/>
      <c r="E458" s="6"/>
      <c r="F458" s="19">
        <f>F460</f>
        <v>831</v>
      </c>
      <c r="G458" s="19">
        <f>G460</f>
        <v>831</v>
      </c>
      <c r="H458" s="19">
        <f>H460</f>
        <v>831</v>
      </c>
      <c r="I458" s="19">
        <f>I460</f>
        <v>831</v>
      </c>
    </row>
    <row r="459" spans="1:9" s="2" customFormat="1" ht="15.65" x14ac:dyDescent="0.25">
      <c r="A459" s="22" t="s">
        <v>79</v>
      </c>
      <c r="B459" s="5" t="s">
        <v>338</v>
      </c>
      <c r="C459" s="7">
        <v>100</v>
      </c>
      <c r="D459" s="7" t="s">
        <v>3</v>
      </c>
      <c r="E459" s="6" t="s">
        <v>46</v>
      </c>
      <c r="F459" s="19">
        <f>F460</f>
        <v>831</v>
      </c>
      <c r="G459" s="19">
        <f>G460</f>
        <v>831</v>
      </c>
      <c r="H459" s="19">
        <f>H460</f>
        <v>831</v>
      </c>
      <c r="I459" s="19">
        <f>I460</f>
        <v>831</v>
      </c>
    </row>
    <row r="460" spans="1:9" s="2" customFormat="1" ht="15.65" x14ac:dyDescent="0.25">
      <c r="A460" s="25" t="s">
        <v>75</v>
      </c>
      <c r="B460" s="5" t="s">
        <v>338</v>
      </c>
      <c r="C460" s="7">
        <v>100</v>
      </c>
      <c r="D460" s="7" t="s">
        <v>3</v>
      </c>
      <c r="E460" s="6" t="s">
        <v>77</v>
      </c>
      <c r="F460" s="19">
        <v>831</v>
      </c>
      <c r="G460" s="19">
        <v>831</v>
      </c>
      <c r="H460" s="19">
        <f>F460</f>
        <v>831</v>
      </c>
      <c r="I460" s="19">
        <f>G460</f>
        <v>831</v>
      </c>
    </row>
    <row r="461" spans="1:9" s="2" customFormat="1" ht="31.25" x14ac:dyDescent="0.25">
      <c r="A461" s="30" t="s">
        <v>95</v>
      </c>
      <c r="B461" s="5" t="s">
        <v>338</v>
      </c>
      <c r="C461" s="7">
        <v>200</v>
      </c>
      <c r="D461" s="7"/>
      <c r="E461" s="7"/>
      <c r="F461" s="19">
        <f>F463</f>
        <v>266.60000000000002</v>
      </c>
      <c r="G461" s="19">
        <f>G463</f>
        <v>276.5</v>
      </c>
      <c r="H461" s="19">
        <f>H463</f>
        <v>239.2</v>
      </c>
      <c r="I461" s="19">
        <f>I463</f>
        <v>221.1</v>
      </c>
    </row>
    <row r="462" spans="1:9" s="2" customFormat="1" ht="15.65" x14ac:dyDescent="0.25">
      <c r="A462" s="22" t="s">
        <v>79</v>
      </c>
      <c r="B462" s="5" t="s">
        <v>338</v>
      </c>
      <c r="C462" s="7">
        <v>200</v>
      </c>
      <c r="D462" s="7" t="s">
        <v>3</v>
      </c>
      <c r="E462" s="6" t="s">
        <v>46</v>
      </c>
      <c r="F462" s="19">
        <f>F463</f>
        <v>266.60000000000002</v>
      </c>
      <c r="G462" s="19">
        <f>G463</f>
        <v>276.5</v>
      </c>
      <c r="H462" s="19">
        <f>H463</f>
        <v>239.2</v>
      </c>
      <c r="I462" s="19">
        <f>I463</f>
        <v>221.1</v>
      </c>
    </row>
    <row r="463" spans="1:9" s="2" customFormat="1" ht="15.65" x14ac:dyDescent="0.25">
      <c r="A463" s="25" t="s">
        <v>75</v>
      </c>
      <c r="B463" s="5" t="s">
        <v>338</v>
      </c>
      <c r="C463" s="7">
        <v>200</v>
      </c>
      <c r="D463" s="7" t="s">
        <v>3</v>
      </c>
      <c r="E463" s="6" t="s">
        <v>77</v>
      </c>
      <c r="F463" s="19">
        <v>266.60000000000002</v>
      </c>
      <c r="G463" s="19">
        <v>276.5</v>
      </c>
      <c r="H463" s="19">
        <f>ROUND(F463*0.975-H460*0.025,1)</f>
        <v>239.2</v>
      </c>
      <c r="I463" s="19">
        <f>ROUND(G463*0.95-I460*0.05,1)</f>
        <v>221.1</v>
      </c>
    </row>
    <row r="464" spans="1:9" s="2" customFormat="1" ht="14.95" customHeight="1" x14ac:dyDescent="0.25">
      <c r="A464" s="22" t="s">
        <v>63</v>
      </c>
      <c r="B464" s="5" t="s">
        <v>145</v>
      </c>
      <c r="C464" s="5"/>
      <c r="D464" s="7"/>
      <c r="E464" s="5"/>
      <c r="F464" s="19">
        <f>F467</f>
        <v>5555.8</v>
      </c>
      <c r="G464" s="19">
        <f>G467</f>
        <v>5568.3</v>
      </c>
      <c r="H464" s="19">
        <f>H467</f>
        <v>5555.8</v>
      </c>
      <c r="I464" s="19">
        <f>I467</f>
        <v>5568.3</v>
      </c>
    </row>
    <row r="465" spans="1:9" s="2" customFormat="1" ht="31.25" x14ac:dyDescent="0.25">
      <c r="A465" s="30" t="s">
        <v>95</v>
      </c>
      <c r="B465" s="5" t="s">
        <v>145</v>
      </c>
      <c r="C465" s="5" t="s">
        <v>60</v>
      </c>
      <c r="D465" s="7"/>
      <c r="E465" s="5"/>
      <c r="F465" s="19">
        <f>F467</f>
        <v>5555.8</v>
      </c>
      <c r="G465" s="19">
        <f>G467</f>
        <v>5568.3</v>
      </c>
      <c r="H465" s="19">
        <f>H467</f>
        <v>5555.8</v>
      </c>
      <c r="I465" s="19">
        <f>I467</f>
        <v>5568.3</v>
      </c>
    </row>
    <row r="466" spans="1:9" s="2" customFormat="1" ht="15.65" x14ac:dyDescent="0.25">
      <c r="A466" s="24" t="s">
        <v>83</v>
      </c>
      <c r="B466" s="5" t="s">
        <v>145</v>
      </c>
      <c r="C466" s="5" t="s">
        <v>60</v>
      </c>
      <c r="D466" s="7" t="s">
        <v>10</v>
      </c>
      <c r="E466" s="5" t="s">
        <v>46</v>
      </c>
      <c r="F466" s="19">
        <f>F467</f>
        <v>5555.8</v>
      </c>
      <c r="G466" s="19">
        <f>G467</f>
        <v>5568.3</v>
      </c>
      <c r="H466" s="19">
        <f>H467</f>
        <v>5555.8</v>
      </c>
      <c r="I466" s="19">
        <f>I467</f>
        <v>5568.3</v>
      </c>
    </row>
    <row r="467" spans="1:9" s="2" customFormat="1" ht="31.25" x14ac:dyDescent="0.25">
      <c r="A467" s="22" t="s">
        <v>169</v>
      </c>
      <c r="B467" s="5" t="s">
        <v>145</v>
      </c>
      <c r="C467" s="5" t="s">
        <v>60</v>
      </c>
      <c r="D467" s="7" t="s">
        <v>10</v>
      </c>
      <c r="E467" s="5" t="s">
        <v>10</v>
      </c>
      <c r="F467" s="19">
        <v>5555.8</v>
      </c>
      <c r="G467" s="19">
        <v>5568.3</v>
      </c>
      <c r="H467" s="19">
        <f>F467</f>
        <v>5555.8</v>
      </c>
      <c r="I467" s="19">
        <f>G467</f>
        <v>5568.3</v>
      </c>
    </row>
    <row r="468" spans="1:9" s="2" customFormat="1" ht="15.65" x14ac:dyDescent="0.25">
      <c r="A468" s="22" t="s">
        <v>43</v>
      </c>
      <c r="B468" s="5" t="s">
        <v>339</v>
      </c>
      <c r="C468" s="5"/>
      <c r="D468" s="5"/>
      <c r="E468" s="5"/>
      <c r="F468" s="19">
        <f>F469</f>
        <v>1000</v>
      </c>
      <c r="G468" s="19">
        <f t="shared" ref="G468:I470" si="58">G469</f>
        <v>1000</v>
      </c>
      <c r="H468" s="19">
        <f t="shared" si="58"/>
        <v>975</v>
      </c>
      <c r="I468" s="19">
        <f t="shared" si="58"/>
        <v>950</v>
      </c>
    </row>
    <row r="469" spans="1:9" s="2" customFormat="1" ht="31.25" x14ac:dyDescent="0.25">
      <c r="A469" s="22" t="s">
        <v>33</v>
      </c>
      <c r="B469" s="5" t="s">
        <v>339</v>
      </c>
      <c r="C469" s="7">
        <v>600</v>
      </c>
      <c r="D469" s="9"/>
      <c r="E469" s="9"/>
      <c r="F469" s="19">
        <f>F470</f>
        <v>1000</v>
      </c>
      <c r="G469" s="19">
        <f t="shared" si="58"/>
        <v>1000</v>
      </c>
      <c r="H469" s="19">
        <f t="shared" si="58"/>
        <v>975</v>
      </c>
      <c r="I469" s="19">
        <f t="shared" si="58"/>
        <v>950</v>
      </c>
    </row>
    <row r="470" spans="1:9" s="2" customFormat="1" ht="15.65" x14ac:dyDescent="0.25">
      <c r="A470" s="22" t="s">
        <v>87</v>
      </c>
      <c r="B470" s="5" t="s">
        <v>339</v>
      </c>
      <c r="C470" s="7">
        <v>600</v>
      </c>
      <c r="D470" s="9">
        <v>12</v>
      </c>
      <c r="E470" s="9">
        <v>0</v>
      </c>
      <c r="F470" s="19">
        <f>F471</f>
        <v>1000</v>
      </c>
      <c r="G470" s="19">
        <f t="shared" si="58"/>
        <v>1000</v>
      </c>
      <c r="H470" s="19">
        <f t="shared" si="58"/>
        <v>975</v>
      </c>
      <c r="I470" s="19">
        <f t="shared" si="58"/>
        <v>950</v>
      </c>
    </row>
    <row r="471" spans="1:9" s="2" customFormat="1" ht="15.65" x14ac:dyDescent="0.25">
      <c r="A471" s="22" t="s">
        <v>42</v>
      </c>
      <c r="B471" s="5" t="s">
        <v>339</v>
      </c>
      <c r="C471" s="7">
        <v>600</v>
      </c>
      <c r="D471" s="9">
        <v>12</v>
      </c>
      <c r="E471" s="9">
        <v>1</v>
      </c>
      <c r="F471" s="19">
        <v>1000</v>
      </c>
      <c r="G471" s="19">
        <v>1000</v>
      </c>
      <c r="H471" s="41">
        <f>ROUND(F471*0.975,1)</f>
        <v>975</v>
      </c>
      <c r="I471" s="41">
        <f>ROUND(G471*0.95,1)</f>
        <v>950</v>
      </c>
    </row>
    <row r="472" spans="1:9" s="10" customFormat="1" ht="117.7" customHeight="1" x14ac:dyDescent="0.25">
      <c r="A472" s="69" t="s">
        <v>396</v>
      </c>
      <c r="B472" s="7" t="s">
        <v>146</v>
      </c>
      <c r="C472" s="5"/>
      <c r="D472" s="5"/>
      <c r="E472" s="5"/>
      <c r="F472" s="19">
        <f t="shared" ref="F472:I473" si="59">F474</f>
        <v>1771.1</v>
      </c>
      <c r="G472" s="19">
        <f t="shared" si="59"/>
        <v>1834.3</v>
      </c>
      <c r="H472" s="19">
        <f t="shared" si="59"/>
        <v>1771.1</v>
      </c>
      <c r="I472" s="19">
        <f t="shared" si="59"/>
        <v>1834.3</v>
      </c>
    </row>
    <row r="473" spans="1:9" s="10" customFormat="1" ht="15.65" x14ac:dyDescent="0.25">
      <c r="A473" s="22" t="s">
        <v>34</v>
      </c>
      <c r="B473" s="7" t="s">
        <v>146</v>
      </c>
      <c r="C473" s="5" t="s">
        <v>8</v>
      </c>
      <c r="D473" s="5"/>
      <c r="E473" s="5"/>
      <c r="F473" s="19">
        <f t="shared" si="59"/>
        <v>1771.1</v>
      </c>
      <c r="G473" s="19">
        <f t="shared" si="59"/>
        <v>1834.3</v>
      </c>
      <c r="H473" s="19">
        <f t="shared" si="59"/>
        <v>1771.1</v>
      </c>
      <c r="I473" s="19">
        <f t="shared" si="59"/>
        <v>1834.3</v>
      </c>
    </row>
    <row r="474" spans="1:9" s="10" customFormat="1" ht="15.65" x14ac:dyDescent="0.25">
      <c r="A474" s="24" t="s">
        <v>89</v>
      </c>
      <c r="B474" s="7" t="s">
        <v>146</v>
      </c>
      <c r="C474" s="5" t="s">
        <v>8</v>
      </c>
      <c r="D474" s="5" t="s">
        <v>4</v>
      </c>
      <c r="E474" s="5" t="s">
        <v>46</v>
      </c>
      <c r="F474" s="19">
        <f>F475</f>
        <v>1771.1</v>
      </c>
      <c r="G474" s="19">
        <f>G475</f>
        <v>1834.3</v>
      </c>
      <c r="H474" s="19">
        <f>H475</f>
        <v>1771.1</v>
      </c>
      <c r="I474" s="19">
        <f>I475</f>
        <v>1834.3</v>
      </c>
    </row>
    <row r="475" spans="1:9" s="10" customFormat="1" ht="15.65" x14ac:dyDescent="0.25">
      <c r="A475" s="22" t="s">
        <v>16</v>
      </c>
      <c r="B475" s="7" t="s">
        <v>146</v>
      </c>
      <c r="C475" s="5" t="s">
        <v>8</v>
      </c>
      <c r="D475" s="5" t="s">
        <v>4</v>
      </c>
      <c r="E475" s="5" t="s">
        <v>6</v>
      </c>
      <c r="F475" s="19">
        <v>1771.1</v>
      </c>
      <c r="G475" s="19">
        <v>1834.3</v>
      </c>
      <c r="H475" s="19">
        <f>F475</f>
        <v>1771.1</v>
      </c>
      <c r="I475" s="19">
        <f>G475</f>
        <v>1834.3</v>
      </c>
    </row>
    <row r="476" spans="1:9" s="10" customFormat="1" ht="62.5" x14ac:dyDescent="0.25">
      <c r="A476" s="25" t="s">
        <v>172</v>
      </c>
      <c r="B476" s="29" t="s">
        <v>147</v>
      </c>
      <c r="C476" s="29"/>
      <c r="D476" s="29"/>
      <c r="E476" s="28"/>
      <c r="F476" s="23">
        <f t="shared" ref="F476:I477" si="60">F478</f>
        <v>31.2</v>
      </c>
      <c r="G476" s="23">
        <f t="shared" si="60"/>
        <v>23.1</v>
      </c>
      <c r="H476" s="23">
        <f t="shared" si="60"/>
        <v>31.2</v>
      </c>
      <c r="I476" s="23">
        <f t="shared" si="60"/>
        <v>23.1</v>
      </c>
    </row>
    <row r="477" spans="1:9" s="10" customFormat="1" ht="31.25" x14ac:dyDescent="0.25">
      <c r="A477" s="30" t="s">
        <v>95</v>
      </c>
      <c r="B477" s="29" t="s">
        <v>147</v>
      </c>
      <c r="C477" s="29">
        <v>200</v>
      </c>
      <c r="D477" s="29"/>
      <c r="E477" s="28"/>
      <c r="F477" s="23">
        <f t="shared" si="60"/>
        <v>31.2</v>
      </c>
      <c r="G477" s="23">
        <f t="shared" si="60"/>
        <v>23.1</v>
      </c>
      <c r="H477" s="23">
        <f t="shared" si="60"/>
        <v>31.2</v>
      </c>
      <c r="I477" s="23">
        <f t="shared" si="60"/>
        <v>23.1</v>
      </c>
    </row>
    <row r="478" spans="1:9" s="10" customFormat="1" ht="15.65" x14ac:dyDescent="0.25">
      <c r="A478" s="26" t="s">
        <v>79</v>
      </c>
      <c r="B478" s="29" t="s">
        <v>147</v>
      </c>
      <c r="C478" s="29">
        <v>200</v>
      </c>
      <c r="D478" s="29" t="s">
        <v>3</v>
      </c>
      <c r="E478" s="28" t="s">
        <v>46</v>
      </c>
      <c r="F478" s="23">
        <f>F479</f>
        <v>31.2</v>
      </c>
      <c r="G478" s="23">
        <f>G479</f>
        <v>23.1</v>
      </c>
      <c r="H478" s="23">
        <f>H479</f>
        <v>31.2</v>
      </c>
      <c r="I478" s="23">
        <f>I479</f>
        <v>23.1</v>
      </c>
    </row>
    <row r="479" spans="1:9" s="10" customFormat="1" ht="46.9" x14ac:dyDescent="0.25">
      <c r="A479" s="25" t="s">
        <v>340</v>
      </c>
      <c r="B479" s="29" t="s">
        <v>147</v>
      </c>
      <c r="C479" s="29">
        <v>200</v>
      </c>
      <c r="D479" s="29" t="s">
        <v>3</v>
      </c>
      <c r="E479" s="28" t="s">
        <v>10</v>
      </c>
      <c r="F479" s="23">
        <v>31.2</v>
      </c>
      <c r="G479" s="23">
        <v>23.1</v>
      </c>
      <c r="H479" s="23">
        <f>F479</f>
        <v>31.2</v>
      </c>
      <c r="I479" s="23">
        <f>G479</f>
        <v>23.1</v>
      </c>
    </row>
    <row r="480" spans="1:9" s="10" customFormat="1" ht="33.799999999999997" customHeight="1" x14ac:dyDescent="0.25">
      <c r="A480" s="22" t="s">
        <v>173</v>
      </c>
      <c r="B480" s="5" t="s">
        <v>160</v>
      </c>
      <c r="C480" s="8"/>
      <c r="D480" s="5"/>
      <c r="E480" s="5"/>
      <c r="F480" s="19">
        <f>F481+F484+F487</f>
        <v>3158.2</v>
      </c>
      <c r="G480" s="19">
        <f>G481+G484+G487</f>
        <v>3282</v>
      </c>
      <c r="H480" s="19">
        <f>H481+H484+H487</f>
        <v>3158.2</v>
      </c>
      <c r="I480" s="19">
        <f>I481+I484+I487</f>
        <v>3282</v>
      </c>
    </row>
    <row r="481" spans="1:9" s="10" customFormat="1" ht="64.55" customHeight="1" x14ac:dyDescent="0.25">
      <c r="A481" s="22" t="s">
        <v>30</v>
      </c>
      <c r="B481" s="5" t="s">
        <v>160</v>
      </c>
      <c r="C481" s="7">
        <v>100</v>
      </c>
      <c r="D481" s="5"/>
      <c r="E481" s="5"/>
      <c r="F481" s="19">
        <f>F483</f>
        <v>1633</v>
      </c>
      <c r="G481" s="19">
        <f>G483</f>
        <v>1633</v>
      </c>
      <c r="H481" s="19">
        <f>H483</f>
        <v>1633</v>
      </c>
      <c r="I481" s="19">
        <f>I483</f>
        <v>1633</v>
      </c>
    </row>
    <row r="482" spans="1:9" s="10" customFormat="1" ht="15.65" x14ac:dyDescent="0.25">
      <c r="A482" s="24" t="s">
        <v>79</v>
      </c>
      <c r="B482" s="5" t="s">
        <v>160</v>
      </c>
      <c r="C482" s="7">
        <v>100</v>
      </c>
      <c r="D482" s="7" t="s">
        <v>3</v>
      </c>
      <c r="E482" s="5" t="s">
        <v>46</v>
      </c>
      <c r="F482" s="19">
        <f>F483</f>
        <v>1633</v>
      </c>
      <c r="G482" s="19">
        <f>G483</f>
        <v>1633</v>
      </c>
      <c r="H482" s="19">
        <f>H483</f>
        <v>1633</v>
      </c>
      <c r="I482" s="19">
        <f>I483</f>
        <v>1633</v>
      </c>
    </row>
    <row r="483" spans="1:9" s="10" customFormat="1" ht="15.65" x14ac:dyDescent="0.25">
      <c r="A483" s="24" t="s">
        <v>23</v>
      </c>
      <c r="B483" s="5" t="s">
        <v>160</v>
      </c>
      <c r="C483" s="7">
        <v>100</v>
      </c>
      <c r="D483" s="7" t="s">
        <v>3</v>
      </c>
      <c r="E483" s="7">
        <v>13</v>
      </c>
      <c r="F483" s="19">
        <v>1633</v>
      </c>
      <c r="G483" s="19">
        <v>1633</v>
      </c>
      <c r="H483" s="19">
        <f>F483</f>
        <v>1633</v>
      </c>
      <c r="I483" s="19">
        <f>G483</f>
        <v>1633</v>
      </c>
    </row>
    <row r="484" spans="1:9" s="10" customFormat="1" ht="31.25" x14ac:dyDescent="0.25">
      <c r="A484" s="67" t="s">
        <v>95</v>
      </c>
      <c r="B484" s="5" t="s">
        <v>160</v>
      </c>
      <c r="C484" s="7">
        <v>200</v>
      </c>
      <c r="D484" s="7"/>
      <c r="E484" s="7"/>
      <c r="F484" s="19">
        <f>F486</f>
        <v>1520.2</v>
      </c>
      <c r="G484" s="19">
        <f>G486</f>
        <v>1644</v>
      </c>
      <c r="H484" s="19">
        <f>H486</f>
        <v>1520.2</v>
      </c>
      <c r="I484" s="19">
        <f>I486</f>
        <v>1644</v>
      </c>
    </row>
    <row r="485" spans="1:9" s="10" customFormat="1" ht="15.65" x14ac:dyDescent="0.25">
      <c r="A485" s="24" t="s">
        <v>79</v>
      </c>
      <c r="B485" s="5" t="s">
        <v>160</v>
      </c>
      <c r="C485" s="7">
        <v>200</v>
      </c>
      <c r="D485" s="7" t="s">
        <v>3</v>
      </c>
      <c r="E485" s="5" t="s">
        <v>46</v>
      </c>
      <c r="F485" s="19">
        <f>F486</f>
        <v>1520.2</v>
      </c>
      <c r="G485" s="19">
        <f>G486</f>
        <v>1644</v>
      </c>
      <c r="H485" s="19">
        <f>H486</f>
        <v>1520.2</v>
      </c>
      <c r="I485" s="19">
        <f>I486</f>
        <v>1644</v>
      </c>
    </row>
    <row r="486" spans="1:9" s="10" customFormat="1" ht="15.65" x14ac:dyDescent="0.25">
      <c r="A486" s="24" t="s">
        <v>23</v>
      </c>
      <c r="B486" s="5" t="s">
        <v>160</v>
      </c>
      <c r="C486" s="7">
        <v>200</v>
      </c>
      <c r="D486" s="7" t="s">
        <v>3</v>
      </c>
      <c r="E486" s="7">
        <v>13</v>
      </c>
      <c r="F486" s="19">
        <v>1520.2</v>
      </c>
      <c r="G486" s="19">
        <v>1644</v>
      </c>
      <c r="H486" s="19">
        <f>F486</f>
        <v>1520.2</v>
      </c>
      <c r="I486" s="19">
        <f>G486</f>
        <v>1644</v>
      </c>
    </row>
    <row r="487" spans="1:9" s="10" customFormat="1" ht="15.65" x14ac:dyDescent="0.25">
      <c r="A487" s="22" t="s">
        <v>34</v>
      </c>
      <c r="B487" s="5" t="s">
        <v>160</v>
      </c>
      <c r="C487" s="5" t="s">
        <v>8</v>
      </c>
      <c r="D487" s="7"/>
      <c r="E487" s="7"/>
      <c r="F487" s="19">
        <f>F489</f>
        <v>5</v>
      </c>
      <c r="G487" s="19">
        <f>G489</f>
        <v>5</v>
      </c>
      <c r="H487" s="19">
        <f>H489</f>
        <v>5</v>
      </c>
      <c r="I487" s="19">
        <f>I489</f>
        <v>5</v>
      </c>
    </row>
    <row r="488" spans="1:9" s="10" customFormat="1" ht="15.65" x14ac:dyDescent="0.25">
      <c r="A488" s="24" t="s">
        <v>79</v>
      </c>
      <c r="B488" s="5" t="s">
        <v>160</v>
      </c>
      <c r="C488" s="5" t="s">
        <v>8</v>
      </c>
      <c r="D488" s="7" t="s">
        <v>3</v>
      </c>
      <c r="E488" s="5" t="s">
        <v>46</v>
      </c>
      <c r="F488" s="19">
        <f>F489</f>
        <v>5</v>
      </c>
      <c r="G488" s="19">
        <f>G489</f>
        <v>5</v>
      </c>
      <c r="H488" s="19">
        <f>H489</f>
        <v>5</v>
      </c>
      <c r="I488" s="19">
        <f>I489</f>
        <v>5</v>
      </c>
    </row>
    <row r="489" spans="1:9" s="10" customFormat="1" ht="15.65" x14ac:dyDescent="0.25">
      <c r="A489" s="24" t="s">
        <v>23</v>
      </c>
      <c r="B489" s="5" t="s">
        <v>160</v>
      </c>
      <c r="C489" s="5" t="s">
        <v>8</v>
      </c>
      <c r="D489" s="7" t="s">
        <v>3</v>
      </c>
      <c r="E489" s="7">
        <v>13</v>
      </c>
      <c r="F489" s="19">
        <v>5</v>
      </c>
      <c r="G489" s="19">
        <v>5</v>
      </c>
      <c r="H489" s="19">
        <f>F489</f>
        <v>5</v>
      </c>
      <c r="I489" s="19">
        <f>G489</f>
        <v>5</v>
      </c>
    </row>
    <row r="490" spans="1:9" s="2" customFormat="1" ht="15.65" x14ac:dyDescent="0.25">
      <c r="A490" s="22" t="s">
        <v>91</v>
      </c>
      <c r="B490" s="5" t="s">
        <v>148</v>
      </c>
      <c r="C490" s="5"/>
      <c r="D490" s="7"/>
      <c r="E490" s="5"/>
      <c r="F490" s="19">
        <f>F491</f>
        <v>583</v>
      </c>
      <c r="G490" s="19">
        <f t="shared" ref="G490:I492" si="61">G491</f>
        <v>583</v>
      </c>
      <c r="H490" s="19">
        <f t="shared" si="61"/>
        <v>568.4</v>
      </c>
      <c r="I490" s="19">
        <f t="shared" si="61"/>
        <v>553.9</v>
      </c>
    </row>
    <row r="491" spans="1:9" s="2" customFormat="1" ht="31.25" x14ac:dyDescent="0.25">
      <c r="A491" s="30" t="s">
        <v>95</v>
      </c>
      <c r="B491" s="5" t="s">
        <v>148</v>
      </c>
      <c r="C491" s="5">
        <v>200</v>
      </c>
      <c r="D491" s="5"/>
      <c r="E491" s="5"/>
      <c r="F491" s="19">
        <f>F492</f>
        <v>583</v>
      </c>
      <c r="G491" s="19">
        <f t="shared" si="61"/>
        <v>583</v>
      </c>
      <c r="H491" s="19">
        <f t="shared" si="61"/>
        <v>568.4</v>
      </c>
      <c r="I491" s="19">
        <f t="shared" si="61"/>
        <v>553.9</v>
      </c>
    </row>
    <row r="492" spans="1:9" s="2" customFormat="1" ht="15.65" x14ac:dyDescent="0.25">
      <c r="A492" s="24" t="s">
        <v>83</v>
      </c>
      <c r="B492" s="5" t="s">
        <v>148</v>
      </c>
      <c r="C492" s="5">
        <v>200</v>
      </c>
      <c r="D492" s="5" t="s">
        <v>10</v>
      </c>
      <c r="E492" s="5" t="s">
        <v>46</v>
      </c>
      <c r="F492" s="19">
        <f>F493</f>
        <v>583</v>
      </c>
      <c r="G492" s="19">
        <f t="shared" si="61"/>
        <v>583</v>
      </c>
      <c r="H492" s="19">
        <f t="shared" si="61"/>
        <v>568.4</v>
      </c>
      <c r="I492" s="19">
        <f t="shared" si="61"/>
        <v>553.9</v>
      </c>
    </row>
    <row r="493" spans="1:9" s="2" customFormat="1" ht="15.65" x14ac:dyDescent="0.25">
      <c r="A493" s="22" t="s">
        <v>40</v>
      </c>
      <c r="B493" s="5" t="s">
        <v>148</v>
      </c>
      <c r="C493" s="5">
        <v>200</v>
      </c>
      <c r="D493" s="5" t="s">
        <v>10</v>
      </c>
      <c r="E493" s="5" t="s">
        <v>3</v>
      </c>
      <c r="F493" s="19">
        <v>583</v>
      </c>
      <c r="G493" s="19">
        <v>583</v>
      </c>
      <c r="H493" s="41">
        <f>ROUND(F493*0.975,1)</f>
        <v>568.4</v>
      </c>
      <c r="I493" s="41">
        <f>ROUND(G493*0.95,1)</f>
        <v>553.9</v>
      </c>
    </row>
    <row r="494" spans="1:9" s="2" customFormat="1" ht="62.5" x14ac:dyDescent="0.25">
      <c r="A494" s="22" t="s">
        <v>398</v>
      </c>
      <c r="B494" s="5" t="s">
        <v>341</v>
      </c>
      <c r="C494" s="5"/>
      <c r="D494" s="5"/>
      <c r="E494" s="7"/>
      <c r="F494" s="19">
        <f>F495</f>
        <v>4516.6000000000004</v>
      </c>
      <c r="G494" s="19">
        <f t="shared" ref="G494:I496" si="62">G495</f>
        <v>4687.2</v>
      </c>
      <c r="H494" s="19">
        <f t="shared" si="62"/>
        <v>4516.6000000000004</v>
      </c>
      <c r="I494" s="19">
        <f t="shared" si="62"/>
        <v>4687.2</v>
      </c>
    </row>
    <row r="495" spans="1:9" s="2" customFormat="1" ht="15.65" x14ac:dyDescent="0.25">
      <c r="A495" s="22" t="s">
        <v>34</v>
      </c>
      <c r="B495" s="5" t="s">
        <v>341</v>
      </c>
      <c r="C495" s="5" t="s">
        <v>8</v>
      </c>
      <c r="D495" s="5"/>
      <c r="E495" s="5"/>
      <c r="F495" s="19">
        <f>F496</f>
        <v>4516.6000000000004</v>
      </c>
      <c r="G495" s="19">
        <f t="shared" si="62"/>
        <v>4687.2</v>
      </c>
      <c r="H495" s="19">
        <f t="shared" si="62"/>
        <v>4516.6000000000004</v>
      </c>
      <c r="I495" s="19">
        <f t="shared" si="62"/>
        <v>4687.2</v>
      </c>
    </row>
    <row r="496" spans="1:9" s="2" customFormat="1" ht="46.9" x14ac:dyDescent="0.25">
      <c r="A496" s="22" t="s">
        <v>175</v>
      </c>
      <c r="B496" s="5" t="s">
        <v>341</v>
      </c>
      <c r="C496" s="5" t="s">
        <v>8</v>
      </c>
      <c r="D496" s="5" t="s">
        <v>174</v>
      </c>
      <c r="E496" s="5" t="s">
        <v>46</v>
      </c>
      <c r="F496" s="19">
        <f>F497</f>
        <v>4516.6000000000004</v>
      </c>
      <c r="G496" s="19">
        <f t="shared" si="62"/>
        <v>4687.2</v>
      </c>
      <c r="H496" s="19">
        <f t="shared" si="62"/>
        <v>4516.6000000000004</v>
      </c>
      <c r="I496" s="19">
        <f t="shared" si="62"/>
        <v>4687.2</v>
      </c>
    </row>
    <row r="497" spans="1:9" s="2" customFormat="1" ht="46.9" x14ac:dyDescent="0.25">
      <c r="A497" s="22" t="s">
        <v>176</v>
      </c>
      <c r="B497" s="5" t="s">
        <v>341</v>
      </c>
      <c r="C497" s="5" t="s">
        <v>8</v>
      </c>
      <c r="D497" s="5" t="s">
        <v>174</v>
      </c>
      <c r="E497" s="7" t="s">
        <v>3</v>
      </c>
      <c r="F497" s="19">
        <v>4516.6000000000004</v>
      </c>
      <c r="G497" s="19">
        <v>4687.2</v>
      </c>
      <c r="H497" s="19">
        <f>F497</f>
        <v>4516.6000000000004</v>
      </c>
      <c r="I497" s="19">
        <f>G497</f>
        <v>4687.2</v>
      </c>
    </row>
    <row r="498" spans="1:9" s="2" customFormat="1" ht="46.9" x14ac:dyDescent="0.25">
      <c r="A498" s="22" t="s">
        <v>157</v>
      </c>
      <c r="B498" s="5" t="s">
        <v>149</v>
      </c>
      <c r="C498" s="5"/>
      <c r="D498" s="7"/>
      <c r="E498" s="7"/>
      <c r="F498" s="19">
        <f>F501</f>
        <v>181.9</v>
      </c>
      <c r="G498" s="19">
        <f>G501</f>
        <v>181.9</v>
      </c>
      <c r="H498" s="19">
        <f>H501</f>
        <v>177.4</v>
      </c>
      <c r="I498" s="19">
        <f>I501</f>
        <v>172.8</v>
      </c>
    </row>
    <row r="499" spans="1:9" s="2" customFormat="1" ht="31.25" x14ac:dyDescent="0.25">
      <c r="A499" s="30" t="s">
        <v>95</v>
      </c>
      <c r="B499" s="5" t="s">
        <v>149</v>
      </c>
      <c r="C499" s="5" t="s">
        <v>60</v>
      </c>
      <c r="D499" s="7"/>
      <c r="E499" s="7"/>
      <c r="F499" s="19">
        <f>F501</f>
        <v>181.9</v>
      </c>
      <c r="G499" s="19">
        <f>G501</f>
        <v>181.9</v>
      </c>
      <c r="H499" s="19">
        <f>H501</f>
        <v>177.4</v>
      </c>
      <c r="I499" s="19">
        <f>I501</f>
        <v>172.8</v>
      </c>
    </row>
    <row r="500" spans="1:9" s="2" customFormat="1" ht="15.65" x14ac:dyDescent="0.25">
      <c r="A500" s="24" t="s">
        <v>88</v>
      </c>
      <c r="B500" s="5" t="s">
        <v>149</v>
      </c>
      <c r="C500" s="5">
        <v>200</v>
      </c>
      <c r="D500" s="5" t="s">
        <v>27</v>
      </c>
      <c r="E500" s="5" t="s">
        <v>46</v>
      </c>
      <c r="F500" s="19">
        <f>F501</f>
        <v>181.9</v>
      </c>
      <c r="G500" s="19">
        <f>G501</f>
        <v>181.9</v>
      </c>
      <c r="H500" s="19">
        <f>H501</f>
        <v>177.4</v>
      </c>
      <c r="I500" s="19">
        <f>I501</f>
        <v>172.8</v>
      </c>
    </row>
    <row r="501" spans="1:9" s="2" customFormat="1" ht="15.65" x14ac:dyDescent="0.25">
      <c r="A501" s="22" t="s">
        <v>94</v>
      </c>
      <c r="B501" s="5" t="s">
        <v>149</v>
      </c>
      <c r="C501" s="5" t="s">
        <v>60</v>
      </c>
      <c r="D501" s="5" t="s">
        <v>27</v>
      </c>
      <c r="E501" s="5" t="s">
        <v>31</v>
      </c>
      <c r="F501" s="19">
        <v>181.9</v>
      </c>
      <c r="G501" s="19">
        <v>181.9</v>
      </c>
      <c r="H501" s="41">
        <f>ROUND(F501*0.975,1)</f>
        <v>177.4</v>
      </c>
      <c r="I501" s="41">
        <f>ROUND(G501*0.95,1)</f>
        <v>172.8</v>
      </c>
    </row>
    <row r="502" spans="1:9" s="2" customFormat="1" ht="15.65" x14ac:dyDescent="0.25">
      <c r="A502" s="22" t="s">
        <v>179</v>
      </c>
      <c r="B502" s="5" t="s">
        <v>342</v>
      </c>
      <c r="C502" s="5"/>
      <c r="D502" s="5"/>
      <c r="E502" s="5"/>
      <c r="F502" s="19">
        <f>F503</f>
        <v>235</v>
      </c>
      <c r="G502" s="19">
        <f t="shared" ref="G502:I504" si="63">G503</f>
        <v>235</v>
      </c>
      <c r="H502" s="19">
        <f t="shared" si="63"/>
        <v>229.1</v>
      </c>
      <c r="I502" s="19">
        <f t="shared" si="63"/>
        <v>223.3</v>
      </c>
    </row>
    <row r="503" spans="1:9" s="2" customFormat="1" ht="31.25" x14ac:dyDescent="0.25">
      <c r="A503" s="30" t="s">
        <v>95</v>
      </c>
      <c r="B503" s="5" t="s">
        <v>342</v>
      </c>
      <c r="C503" s="5" t="s">
        <v>60</v>
      </c>
      <c r="D503" s="5"/>
      <c r="E503" s="5"/>
      <c r="F503" s="19">
        <f>F504</f>
        <v>235</v>
      </c>
      <c r="G503" s="19">
        <f t="shared" si="63"/>
        <v>235</v>
      </c>
      <c r="H503" s="19">
        <f t="shared" si="63"/>
        <v>229.1</v>
      </c>
      <c r="I503" s="19">
        <f t="shared" si="63"/>
        <v>223.3</v>
      </c>
    </row>
    <row r="504" spans="1:9" s="2" customFormat="1" ht="15.65" x14ac:dyDescent="0.25">
      <c r="A504" s="24" t="s">
        <v>79</v>
      </c>
      <c r="B504" s="5" t="s">
        <v>342</v>
      </c>
      <c r="C504" s="5" t="s">
        <v>60</v>
      </c>
      <c r="D504" s="5" t="s">
        <v>3</v>
      </c>
      <c r="E504" s="5" t="s">
        <v>46</v>
      </c>
      <c r="F504" s="19">
        <f>F505</f>
        <v>235</v>
      </c>
      <c r="G504" s="19">
        <f t="shared" si="63"/>
        <v>235</v>
      </c>
      <c r="H504" s="19">
        <f t="shared" si="63"/>
        <v>229.1</v>
      </c>
      <c r="I504" s="19">
        <f t="shared" si="63"/>
        <v>223.3</v>
      </c>
    </row>
    <row r="505" spans="1:9" s="2" customFormat="1" ht="15.65" x14ac:dyDescent="0.25">
      <c r="A505" s="24" t="s">
        <v>23</v>
      </c>
      <c r="B505" s="5" t="s">
        <v>342</v>
      </c>
      <c r="C505" s="5" t="s">
        <v>60</v>
      </c>
      <c r="D505" s="5" t="s">
        <v>3</v>
      </c>
      <c r="E505" s="5" t="s">
        <v>77</v>
      </c>
      <c r="F505" s="19">
        <f>30+22.5+116.6+22+11.2+2.3+30.4</f>
        <v>235</v>
      </c>
      <c r="G505" s="19">
        <v>235</v>
      </c>
      <c r="H505" s="19">
        <f>ROUND(F505*0.975,1)</f>
        <v>229.1</v>
      </c>
      <c r="I505" s="19">
        <f>ROUND(G505*0.95,1)</f>
        <v>223.3</v>
      </c>
    </row>
    <row r="506" spans="1:9" s="2" customFormat="1" ht="140.6" x14ac:dyDescent="0.25">
      <c r="A506" s="22" t="s">
        <v>399</v>
      </c>
      <c r="B506" s="29" t="s">
        <v>180</v>
      </c>
      <c r="C506" s="5"/>
      <c r="D506" s="5"/>
      <c r="E506" s="5"/>
      <c r="F506" s="21">
        <f>F507</f>
        <v>20248.7</v>
      </c>
      <c r="G506" s="21">
        <f t="shared" ref="G506:I508" si="64">G507</f>
        <v>15422</v>
      </c>
      <c r="H506" s="21">
        <f t="shared" si="64"/>
        <v>20248.7</v>
      </c>
      <c r="I506" s="21">
        <f t="shared" si="64"/>
        <v>15422</v>
      </c>
    </row>
    <row r="507" spans="1:9" s="2" customFormat="1" ht="15.65" x14ac:dyDescent="0.25">
      <c r="A507" s="22" t="s">
        <v>34</v>
      </c>
      <c r="B507" s="29" t="s">
        <v>180</v>
      </c>
      <c r="C507" s="5" t="s">
        <v>8</v>
      </c>
      <c r="D507" s="5"/>
      <c r="E507" s="5"/>
      <c r="F507" s="21">
        <f>F508</f>
        <v>20248.7</v>
      </c>
      <c r="G507" s="21">
        <f t="shared" si="64"/>
        <v>15422</v>
      </c>
      <c r="H507" s="21">
        <f t="shared" si="64"/>
        <v>20248.7</v>
      </c>
      <c r="I507" s="21">
        <f t="shared" si="64"/>
        <v>15422</v>
      </c>
    </row>
    <row r="508" spans="1:9" s="2" customFormat="1" ht="46.9" x14ac:dyDescent="0.25">
      <c r="A508" s="22" t="s">
        <v>175</v>
      </c>
      <c r="B508" s="29" t="s">
        <v>180</v>
      </c>
      <c r="C508" s="5" t="s">
        <v>8</v>
      </c>
      <c r="D508" s="5" t="s">
        <v>174</v>
      </c>
      <c r="E508" s="5" t="s">
        <v>46</v>
      </c>
      <c r="F508" s="21">
        <f>F509</f>
        <v>20248.7</v>
      </c>
      <c r="G508" s="21">
        <f t="shared" si="64"/>
        <v>15422</v>
      </c>
      <c r="H508" s="21">
        <f t="shared" si="64"/>
        <v>20248.7</v>
      </c>
      <c r="I508" s="21">
        <f t="shared" si="64"/>
        <v>15422</v>
      </c>
    </row>
    <row r="509" spans="1:9" s="2" customFormat="1" ht="46.9" x14ac:dyDescent="0.25">
      <c r="A509" s="22" t="s">
        <v>176</v>
      </c>
      <c r="B509" s="29" t="s">
        <v>180</v>
      </c>
      <c r="C509" s="5" t="s">
        <v>8</v>
      </c>
      <c r="D509" s="5" t="s">
        <v>174</v>
      </c>
      <c r="E509" s="5" t="s">
        <v>3</v>
      </c>
      <c r="F509" s="21">
        <v>20248.7</v>
      </c>
      <c r="G509" s="21">
        <v>15422</v>
      </c>
      <c r="H509" s="21">
        <f>F509</f>
        <v>20248.7</v>
      </c>
      <c r="I509" s="21">
        <f>G509</f>
        <v>15422</v>
      </c>
    </row>
    <row r="510" spans="1:9" s="2" customFormat="1" ht="15.65" x14ac:dyDescent="0.25">
      <c r="A510" s="22" t="s">
        <v>349</v>
      </c>
      <c r="B510" s="5" t="s">
        <v>350</v>
      </c>
      <c r="C510" s="5"/>
      <c r="D510" s="5"/>
      <c r="E510" s="5"/>
      <c r="F510" s="19">
        <f>F511</f>
        <v>4600</v>
      </c>
      <c r="G510" s="19">
        <f t="shared" ref="G510:I512" si="65">G511</f>
        <v>4600</v>
      </c>
      <c r="H510" s="19">
        <f t="shared" si="65"/>
        <v>4600</v>
      </c>
      <c r="I510" s="19">
        <f t="shared" si="65"/>
        <v>4600</v>
      </c>
    </row>
    <row r="511" spans="1:9" s="2" customFormat="1" ht="68.95" customHeight="1" x14ac:dyDescent="0.25">
      <c r="A511" s="22" t="s">
        <v>30</v>
      </c>
      <c r="B511" s="5" t="s">
        <v>350</v>
      </c>
      <c r="C511" s="5" t="s">
        <v>48</v>
      </c>
      <c r="D511" s="5"/>
      <c r="E511" s="5"/>
      <c r="F511" s="19">
        <f>F512</f>
        <v>4600</v>
      </c>
      <c r="G511" s="19">
        <f t="shared" si="65"/>
        <v>4600</v>
      </c>
      <c r="H511" s="19">
        <f t="shared" si="65"/>
        <v>4600</v>
      </c>
      <c r="I511" s="19">
        <f t="shared" si="65"/>
        <v>4600</v>
      </c>
    </row>
    <row r="512" spans="1:9" s="2" customFormat="1" ht="15.65" x14ac:dyDescent="0.25">
      <c r="A512" s="24" t="s">
        <v>79</v>
      </c>
      <c r="B512" s="5" t="s">
        <v>350</v>
      </c>
      <c r="C512" s="5" t="s">
        <v>48</v>
      </c>
      <c r="D512" s="5" t="s">
        <v>3</v>
      </c>
      <c r="E512" s="5" t="s">
        <v>46</v>
      </c>
      <c r="F512" s="19">
        <f>F513</f>
        <v>4600</v>
      </c>
      <c r="G512" s="19">
        <f t="shared" si="65"/>
        <v>4600</v>
      </c>
      <c r="H512" s="19">
        <f t="shared" si="65"/>
        <v>4600</v>
      </c>
      <c r="I512" s="19">
        <f t="shared" si="65"/>
        <v>4600</v>
      </c>
    </row>
    <row r="513" spans="1:9" s="2" customFormat="1" ht="15.65" x14ac:dyDescent="0.25">
      <c r="A513" s="24" t="s">
        <v>23</v>
      </c>
      <c r="B513" s="5" t="s">
        <v>350</v>
      </c>
      <c r="C513" s="5" t="s">
        <v>48</v>
      </c>
      <c r="D513" s="5" t="s">
        <v>3</v>
      </c>
      <c r="E513" s="5" t="s">
        <v>77</v>
      </c>
      <c r="F513" s="19">
        <f>4100+500</f>
        <v>4600</v>
      </c>
      <c r="G513" s="19">
        <f>4100+500</f>
        <v>4600</v>
      </c>
      <c r="H513" s="19">
        <f>F513</f>
        <v>4600</v>
      </c>
      <c r="I513" s="19">
        <f>H513</f>
        <v>4600</v>
      </c>
    </row>
    <row r="514" spans="1:9" s="2" customFormat="1" ht="31.25" x14ac:dyDescent="0.25">
      <c r="A514" s="25" t="s">
        <v>96</v>
      </c>
      <c r="B514" s="5" t="s">
        <v>150</v>
      </c>
      <c r="C514" s="5"/>
      <c r="D514" s="5"/>
      <c r="E514" s="5"/>
      <c r="F514" s="19">
        <f>F515</f>
        <v>700</v>
      </c>
      <c r="G514" s="19">
        <f t="shared" ref="G514:I516" si="66">G515</f>
        <v>500</v>
      </c>
      <c r="H514" s="19">
        <f t="shared" si="66"/>
        <v>682.5</v>
      </c>
      <c r="I514" s="19">
        <f t="shared" si="66"/>
        <v>475</v>
      </c>
    </row>
    <row r="515" spans="1:9" s="2" customFormat="1" ht="15.65" x14ac:dyDescent="0.25">
      <c r="A515" s="22" t="s">
        <v>32</v>
      </c>
      <c r="B515" s="5" t="s">
        <v>150</v>
      </c>
      <c r="C515" s="5" t="s">
        <v>41</v>
      </c>
      <c r="D515" s="5"/>
      <c r="E515" s="5"/>
      <c r="F515" s="19">
        <f>F516</f>
        <v>700</v>
      </c>
      <c r="G515" s="19">
        <f t="shared" si="66"/>
        <v>500</v>
      </c>
      <c r="H515" s="19">
        <f t="shared" si="66"/>
        <v>682.5</v>
      </c>
      <c r="I515" s="19">
        <f t="shared" si="66"/>
        <v>475</v>
      </c>
    </row>
    <row r="516" spans="1:9" s="2" customFormat="1" ht="15.65" x14ac:dyDescent="0.25">
      <c r="A516" s="24" t="s">
        <v>79</v>
      </c>
      <c r="B516" s="5" t="s">
        <v>150</v>
      </c>
      <c r="C516" s="5" t="s">
        <v>41</v>
      </c>
      <c r="D516" s="5" t="s">
        <v>3</v>
      </c>
      <c r="E516" s="5" t="s">
        <v>46</v>
      </c>
      <c r="F516" s="19">
        <f>F517</f>
        <v>700</v>
      </c>
      <c r="G516" s="19">
        <f t="shared" si="66"/>
        <v>500</v>
      </c>
      <c r="H516" s="19">
        <f t="shared" si="66"/>
        <v>682.5</v>
      </c>
      <c r="I516" s="19">
        <f t="shared" si="66"/>
        <v>475</v>
      </c>
    </row>
    <row r="517" spans="1:9" s="2" customFormat="1" ht="15.65" x14ac:dyDescent="0.25">
      <c r="A517" s="24" t="s">
        <v>23</v>
      </c>
      <c r="B517" s="5" t="s">
        <v>150</v>
      </c>
      <c r="C517" s="5" t="s">
        <v>41</v>
      </c>
      <c r="D517" s="5" t="s">
        <v>3</v>
      </c>
      <c r="E517" s="5" t="s">
        <v>77</v>
      </c>
      <c r="F517" s="19">
        <v>700</v>
      </c>
      <c r="G517" s="19">
        <v>500</v>
      </c>
      <c r="H517" s="19">
        <f>ROUND(F517*0.975,1)</f>
        <v>682.5</v>
      </c>
      <c r="I517" s="19">
        <f>ROUND(G517*0.95,1)</f>
        <v>475</v>
      </c>
    </row>
    <row r="518" spans="1:9" s="2" customFormat="1" ht="46.9" x14ac:dyDescent="0.25">
      <c r="A518" s="22" t="s">
        <v>66</v>
      </c>
      <c r="B518" s="5" t="s">
        <v>161</v>
      </c>
      <c r="C518" s="5"/>
      <c r="D518" s="5"/>
      <c r="E518" s="5"/>
      <c r="F518" s="19">
        <f>F521</f>
        <v>31600</v>
      </c>
      <c r="G518" s="19">
        <f>G521</f>
        <v>31700</v>
      </c>
      <c r="H518" s="19">
        <f>H521</f>
        <v>27561.15</v>
      </c>
      <c r="I518" s="19">
        <f>I521</f>
        <v>23590.5</v>
      </c>
    </row>
    <row r="519" spans="1:9" s="2" customFormat="1" ht="31.25" x14ac:dyDescent="0.25">
      <c r="A519" s="30" t="s">
        <v>95</v>
      </c>
      <c r="B519" s="5" t="s">
        <v>161</v>
      </c>
      <c r="C519" s="5">
        <v>200</v>
      </c>
      <c r="D519" s="5"/>
      <c r="E519" s="5"/>
      <c r="F519" s="19">
        <f>F521</f>
        <v>31600</v>
      </c>
      <c r="G519" s="19">
        <f>G521</f>
        <v>31700</v>
      </c>
      <c r="H519" s="19">
        <f>H521</f>
        <v>27561.15</v>
      </c>
      <c r="I519" s="19">
        <f>I521</f>
        <v>23590.5</v>
      </c>
    </row>
    <row r="520" spans="1:9" s="2" customFormat="1" ht="15.65" x14ac:dyDescent="0.25">
      <c r="A520" s="24" t="s">
        <v>88</v>
      </c>
      <c r="B520" s="5" t="s">
        <v>161</v>
      </c>
      <c r="C520" s="5">
        <v>200</v>
      </c>
      <c r="D520" s="5" t="s">
        <v>27</v>
      </c>
      <c r="E520" s="5" t="s">
        <v>46</v>
      </c>
      <c r="F520" s="21">
        <f>F521</f>
        <v>31600</v>
      </c>
      <c r="G520" s="21">
        <f>G521</f>
        <v>31700</v>
      </c>
      <c r="H520" s="21">
        <f>H521</f>
        <v>27561.15</v>
      </c>
      <c r="I520" s="21">
        <f>I521</f>
        <v>23590.5</v>
      </c>
    </row>
    <row r="521" spans="1:9" s="2" customFormat="1" ht="15.65" x14ac:dyDescent="0.25">
      <c r="A521" s="22" t="s">
        <v>35</v>
      </c>
      <c r="B521" s="5" t="s">
        <v>161</v>
      </c>
      <c r="C521" s="5">
        <v>200</v>
      </c>
      <c r="D521" s="5" t="s">
        <v>27</v>
      </c>
      <c r="E521" s="5" t="s">
        <v>12</v>
      </c>
      <c r="F521" s="21">
        <v>31600</v>
      </c>
      <c r="G521" s="21">
        <v>31700</v>
      </c>
      <c r="H521" s="41">
        <f>ROUND(F521*0.975-(H467+H205+H297+H300+H258)*0.025,1)-0.35</f>
        <v>27561.15</v>
      </c>
      <c r="I521" s="41">
        <f>ROUND(G521*0.95-(I467+I205+I297+I300+I258)*0.05,1)-0.7</f>
        <v>23590.5</v>
      </c>
    </row>
    <row r="522" spans="1:9" ht="34" x14ac:dyDescent="0.25">
      <c r="A522" s="68" t="s">
        <v>395</v>
      </c>
      <c r="B522" s="35"/>
      <c r="C522" s="36"/>
      <c r="D522" s="35"/>
      <c r="E522" s="35"/>
      <c r="F522" s="37">
        <f>F13+F20+F116+F155+F172+F182+F191+F205+F243+F249+F259+F266+F274+F286+F292+F301+F310+F316+F323+F345+F369</f>
        <v>2389375.8999999994</v>
      </c>
      <c r="G522" s="37">
        <f>G13+G20+G116+G155+G172+G182+G191+G205+G243+G249+G259+G266+G274+G286+G292+G301+G310+G316+G323+G345+G369</f>
        <v>2395840.4999999995</v>
      </c>
      <c r="H522" s="37">
        <f>H13+H20+H116+H155+H172+H182+H191+H205+H243+H249+H259+H266+H274+H286+H292+H301+H310+H316+H323+H345+H369</f>
        <v>2350350.3499999992</v>
      </c>
      <c r="I522" s="37">
        <f>I13+I20+I116+I155+I172+I182+I191+I205+I243+I249+I259+I266+I274+I286+I292+I301+I310+I316+I323+I345+I369</f>
        <v>2317227.8000000003</v>
      </c>
    </row>
    <row r="523" spans="1:9" x14ac:dyDescent="0.25">
      <c r="B523" s="1"/>
      <c r="C523" s="38"/>
      <c r="D523" s="39"/>
      <c r="E523" s="39"/>
      <c r="F523" s="40"/>
      <c r="G523" s="1"/>
      <c r="H523" s="1"/>
      <c r="I523" s="1"/>
    </row>
    <row r="525" spans="1:9" x14ac:dyDescent="0.25">
      <c r="F525" s="44"/>
      <c r="G525" s="45"/>
      <c r="H525" s="44"/>
      <c r="I525" s="44"/>
    </row>
    <row r="526" spans="1:9" ht="15.65" x14ac:dyDescent="0.25">
      <c r="F526" s="37"/>
      <c r="G526" s="37"/>
      <c r="H526" s="37"/>
      <c r="I526" s="37"/>
    </row>
    <row r="527" spans="1:9" x14ac:dyDescent="0.25">
      <c r="F527" s="42"/>
      <c r="G527" s="42"/>
      <c r="H527" s="42"/>
      <c r="I527" s="42"/>
    </row>
  </sheetData>
  <mergeCells count="13">
    <mergeCell ref="D11:D12"/>
    <mergeCell ref="E11:E12"/>
    <mergeCell ref="A7:I7"/>
    <mergeCell ref="A8:I8"/>
    <mergeCell ref="A9:I9"/>
    <mergeCell ref="A11:A12"/>
    <mergeCell ref="A4:I4"/>
    <mergeCell ref="A5:I5"/>
    <mergeCell ref="A6:I6"/>
    <mergeCell ref="B11:B12"/>
    <mergeCell ref="F11:G11"/>
    <mergeCell ref="C11:C12"/>
    <mergeCell ref="H11:I11"/>
  </mergeCells>
  <phoneticPr fontId="2" type="noConversion"/>
  <printOptions horizontalCentered="1"/>
  <pageMargins left="0.39370078740157483" right="0" top="0.27559055118110237" bottom="0.23622047244094491" header="0.15748031496062992" footer="0.19685039370078741"/>
  <pageSetup paperSize="9" scale="7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5 2023-2024</vt:lpstr>
      <vt:lpstr>'Приложение 5 2023-2024'!Заголовки_для_печати</vt:lpstr>
      <vt:lpstr>'Приложение 5 2023-2024'!Область_печати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elab-raisa nur</dc:creator>
  <cp:lastModifiedBy>AdminPC</cp:lastModifiedBy>
  <cp:lastPrinted>2021-11-05T08:56:58Z</cp:lastPrinted>
  <dcterms:created xsi:type="dcterms:W3CDTF">2011-03-31T11:44:44Z</dcterms:created>
  <dcterms:modified xsi:type="dcterms:W3CDTF">2021-11-18T13:53:43Z</dcterms:modified>
</cp:coreProperties>
</file>